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Rugpjūtis/2023 rugpjūčio 18-20 Darbinis/"/>
    </mc:Choice>
  </mc:AlternateContent>
  <xr:revisionPtr revIDLastSave="645" documentId="6_{E91C86AF-1927-4C35-982E-315218D2213A}" xr6:coauthVersionLast="47" xr6:coauthVersionMax="47" xr10:uidLastSave="{2E4AB8C9-BA70-4B48-8AA2-0863EE29BBE1}"/>
  <bookViews>
    <workbookView xWindow="-120" yWindow="-120" windowWidth="29040" windowHeight="15840" xr2:uid="{00000000-000D-0000-FFFF-FFFF00000000}"/>
  </bookViews>
  <sheets>
    <sheet name="08.18-08.20" sheetId="19" r:id="rId1"/>
    <sheet name="08.11-08.13" sheetId="18" r:id="rId2"/>
    <sheet name="08.04-08.06" sheetId="17" r:id="rId3"/>
    <sheet name="07.28-07.30" sheetId="16" r:id="rId4"/>
    <sheet name="07.21-07.23" sheetId="15" r:id="rId5"/>
    <sheet name="07.14-07.16" sheetId="14" r:id="rId6"/>
    <sheet name="07.07-07.09" sheetId="13" r:id="rId7"/>
    <sheet name="06.30-07.02" sheetId="12" r:id="rId8"/>
    <sheet name="06.23-06.25" sheetId="11" r:id="rId9"/>
    <sheet name="06.16-06.18" sheetId="10" r:id="rId10"/>
    <sheet name="06.09-06.11" sheetId="9" r:id="rId11"/>
    <sheet name="06.02-06.04" sheetId="8" r:id="rId12"/>
    <sheet name="05.26-05.28" sheetId="7" r:id="rId13"/>
    <sheet name="05.19-05.21" sheetId="6" r:id="rId14"/>
    <sheet name="05.12-05.14" sheetId="5" r:id="rId15"/>
    <sheet name="05.05-05.07" sheetId="4" r:id="rId16"/>
    <sheet name="04.28-04.30" sheetId="3" r:id="rId17"/>
    <sheet name="04.21-04.23" sheetId="2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19" l="1"/>
  <c r="D30" i="19"/>
  <c r="F29" i="19"/>
  <c r="I23" i="19" l="1"/>
  <c r="I21" i="19"/>
  <c r="I10" i="19"/>
  <c r="F16" i="19" l="1"/>
  <c r="F15" i="19"/>
  <c r="I11" i="19"/>
  <c r="I8" i="19"/>
  <c r="I7" i="19"/>
  <c r="F5" i="19" l="1"/>
  <c r="F19" i="19" l="1"/>
  <c r="I18" i="19" l="1"/>
  <c r="F25" i="19" l="1"/>
  <c r="F28" i="19"/>
  <c r="F27" i="19"/>
  <c r="I29" i="19"/>
  <c r="F24" i="19"/>
  <c r="I27" i="19"/>
  <c r="I28" i="19"/>
  <c r="I25" i="19"/>
  <c r="I22" i="19"/>
  <c r="F22" i="19"/>
  <c r="I26" i="19"/>
  <c r="F26" i="19"/>
  <c r="I19" i="19"/>
  <c r="I20" i="19"/>
  <c r="F20" i="19"/>
  <c r="I17" i="19"/>
  <c r="F17" i="19"/>
  <c r="I16" i="19"/>
  <c r="I14" i="19"/>
  <c r="F14" i="19"/>
  <c r="I13" i="19"/>
  <c r="F13" i="19"/>
  <c r="I12" i="19"/>
  <c r="F12" i="19"/>
  <c r="I9" i="19"/>
  <c r="F9" i="19"/>
  <c r="I6" i="19"/>
  <c r="F6" i="19"/>
  <c r="I5" i="19"/>
  <c r="I4" i="19"/>
  <c r="F4" i="19"/>
  <c r="I3" i="19"/>
  <c r="F3" i="19"/>
  <c r="D30" i="18"/>
  <c r="I29" i="18"/>
  <c r="F21" i="18"/>
  <c r="F19" i="18"/>
  <c r="F20" i="18"/>
  <c r="I8" i="18"/>
  <c r="F8" i="18"/>
  <c r="I11" i="18"/>
  <c r="I12" i="18"/>
  <c r="F30" i="19" l="1"/>
  <c r="F6" i="18"/>
  <c r="I27" i="18"/>
  <c r="I5" i="18"/>
  <c r="I23" i="18" l="1"/>
  <c r="I17" i="18"/>
  <c r="F18" i="18"/>
  <c r="I25" i="18"/>
  <c r="I28" i="18" l="1"/>
  <c r="I24" i="18"/>
  <c r="G30" i="18" l="1"/>
  <c r="I18" i="18"/>
  <c r="I21" i="18"/>
  <c r="I20" i="18"/>
  <c r="I19" i="18"/>
  <c r="I22" i="18"/>
  <c r="F22" i="18"/>
  <c r="I16" i="18"/>
  <c r="F16" i="18"/>
  <c r="F26" i="18"/>
  <c r="I15" i="18"/>
  <c r="F15" i="18"/>
  <c r="I14" i="18"/>
  <c r="F14" i="18"/>
  <c r="I9" i="18"/>
  <c r="F9" i="18"/>
  <c r="I10" i="18"/>
  <c r="F10" i="18"/>
  <c r="I7" i="18"/>
  <c r="F7" i="18"/>
  <c r="I6" i="18"/>
  <c r="I4" i="18"/>
  <c r="F4" i="18"/>
  <c r="I3" i="18"/>
  <c r="F3" i="18"/>
  <c r="F14" i="17"/>
  <c r="I26" i="17"/>
  <c r="I21" i="17"/>
  <c r="I17" i="17"/>
  <c r="I22" i="17"/>
  <c r="I19" i="17"/>
  <c r="I14" i="17"/>
  <c r="F11" i="17"/>
  <c r="F30" i="18" l="1"/>
  <c r="F20" i="17"/>
  <c r="F12" i="17" l="1"/>
  <c r="I5" i="17" l="1"/>
  <c r="I23" i="17" l="1"/>
  <c r="I24" i="17"/>
  <c r="G28" i="17"/>
  <c r="D28" i="17"/>
  <c r="F28" i="17" s="1"/>
  <c r="I27" i="17"/>
  <c r="F27" i="17"/>
  <c r="I16" i="17"/>
  <c r="F16" i="17"/>
  <c r="I15" i="17"/>
  <c r="F15" i="17"/>
  <c r="I18" i="17"/>
  <c r="F18" i="17"/>
  <c r="I25" i="17"/>
  <c r="F25" i="17"/>
  <c r="I20" i="17"/>
  <c r="F13" i="17"/>
  <c r="I10" i="17"/>
  <c r="F10" i="17"/>
  <c r="I11" i="17"/>
  <c r="I12" i="17"/>
  <c r="I8" i="17"/>
  <c r="F8" i="17"/>
  <c r="I9" i="17"/>
  <c r="F9" i="17"/>
  <c r="I7" i="17"/>
  <c r="F7" i="17"/>
  <c r="I4" i="17"/>
  <c r="F4" i="17"/>
  <c r="I3" i="17"/>
  <c r="F3" i="17"/>
  <c r="I13" i="16"/>
  <c r="F18" i="16"/>
  <c r="F22" i="16"/>
  <c r="I9" i="16" l="1"/>
  <c r="I14" i="16" l="1"/>
  <c r="I22" i="16"/>
  <c r="I17" i="16"/>
  <c r="I8" i="16"/>
  <c r="I19" i="16"/>
  <c r="F20" i="16" l="1"/>
  <c r="F4" i="16" l="1"/>
  <c r="F3" i="16"/>
  <c r="F11" i="16"/>
  <c r="F19" i="16"/>
  <c r="G25" i="16"/>
  <c r="D25" i="16"/>
  <c r="F25" i="16" s="1"/>
  <c r="I20" i="16"/>
  <c r="I24" i="16"/>
  <c r="F24" i="16"/>
  <c r="I18" i="16"/>
  <c r="I21" i="16"/>
  <c r="F21" i="16"/>
  <c r="I16" i="16"/>
  <c r="F16" i="16"/>
  <c r="I23" i="16"/>
  <c r="F23" i="16"/>
  <c r="I15" i="16"/>
  <c r="F15" i="16"/>
  <c r="I12" i="16"/>
  <c r="F12" i="16"/>
  <c r="I5" i="16"/>
  <c r="F5" i="16"/>
  <c r="I10" i="16"/>
  <c r="F10" i="16"/>
  <c r="I7" i="16"/>
  <c r="F7" i="16"/>
  <c r="I6" i="16"/>
  <c r="F6" i="16"/>
  <c r="I3" i="16"/>
  <c r="I4" i="16"/>
  <c r="I35" i="15"/>
  <c r="I16" i="15"/>
  <c r="I22" i="15"/>
  <c r="I27" i="15"/>
  <c r="F6" i="15"/>
  <c r="F5" i="15"/>
  <c r="I4" i="15"/>
  <c r="I32" i="15"/>
  <c r="I33" i="15"/>
  <c r="I29" i="15"/>
  <c r="I21" i="15"/>
  <c r="I31" i="15" l="1"/>
  <c r="F34" i="15"/>
  <c r="F28" i="15"/>
  <c r="I26" i="15"/>
  <c r="I24" i="15"/>
  <c r="I20" i="15"/>
  <c r="F20" i="15"/>
  <c r="F7" i="15"/>
  <c r="I3" i="15"/>
  <c r="G36" i="15"/>
  <c r="D36" i="15"/>
  <c r="F36" i="15" s="1"/>
  <c r="I18" i="15"/>
  <c r="F18" i="15"/>
  <c r="I30" i="15"/>
  <c r="F30" i="15"/>
  <c r="I34" i="15"/>
  <c r="I28" i="15"/>
  <c r="I23" i="15"/>
  <c r="F23" i="15"/>
  <c r="F24" i="15"/>
  <c r="I15" i="15"/>
  <c r="F15" i="15"/>
  <c r="I17" i="15"/>
  <c r="F17" i="15"/>
  <c r="I14" i="15"/>
  <c r="F14" i="15"/>
  <c r="I25" i="15"/>
  <c r="F25" i="15"/>
  <c r="I19" i="15"/>
  <c r="F19" i="15"/>
  <c r="I10" i="15"/>
  <c r="F10" i="15"/>
  <c r="I12" i="15"/>
  <c r="F12" i="15"/>
  <c r="I13" i="15"/>
  <c r="F13" i="15"/>
  <c r="I11" i="15"/>
  <c r="F11" i="15"/>
  <c r="I8" i="15"/>
  <c r="F8" i="15"/>
  <c r="I7" i="15"/>
  <c r="I5" i="15"/>
  <c r="I6" i="15"/>
  <c r="G33" i="14"/>
  <c r="D33" i="14"/>
  <c r="I3" i="14" l="1"/>
  <c r="I20" i="14"/>
  <c r="F19" i="14" l="1"/>
  <c r="F14" i="14"/>
  <c r="F5" i="14"/>
  <c r="I31" i="14" l="1"/>
  <c r="I22" i="14"/>
  <c r="I29" i="14"/>
  <c r="I28" i="14"/>
  <c r="I4" i="14" l="1"/>
  <c r="I25" i="14"/>
  <c r="I12" i="14"/>
  <c r="I5" i="14"/>
  <c r="F33" i="14"/>
  <c r="I27" i="14"/>
  <c r="F27" i="14"/>
  <c r="I30" i="14"/>
  <c r="F30" i="14"/>
  <c r="I19" i="14"/>
  <c r="I32" i="14"/>
  <c r="F32" i="14"/>
  <c r="I24" i="14"/>
  <c r="F24" i="14"/>
  <c r="I23" i="14"/>
  <c r="F23" i="14"/>
  <c r="I21" i="14"/>
  <c r="F21" i="14"/>
  <c r="I18" i="14"/>
  <c r="F18" i="14"/>
  <c r="I26" i="14"/>
  <c r="F26" i="14"/>
  <c r="I17" i="14"/>
  <c r="F17" i="14"/>
  <c r="I13" i="14"/>
  <c r="F13" i="14"/>
  <c r="I16" i="14"/>
  <c r="F16" i="14"/>
  <c r="I15" i="14"/>
  <c r="F15" i="14"/>
  <c r="I14" i="14"/>
  <c r="I11" i="14"/>
  <c r="F11" i="14"/>
  <c r="I8" i="14"/>
  <c r="F8" i="14"/>
  <c r="I9" i="14"/>
  <c r="F9" i="14"/>
  <c r="I10" i="14"/>
  <c r="F10" i="14"/>
  <c r="I7" i="14"/>
  <c r="F7" i="14"/>
  <c r="I6" i="14"/>
  <c r="F6" i="14"/>
  <c r="G33" i="13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<sst xmlns="http://schemas.openxmlformats.org/spreadsheetml/2006/main" count="2203" uniqueCount="230">
  <si>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</si>
  <si>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</si>
  <si>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</si>
  <si>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</si>
  <si>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</si>
  <si>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</si>
  <si>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</si>
  <si>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</si>
  <si>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</si>
  <si>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</si>
  <si>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</si>
  <si>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</si>
  <si>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</si>
  <si>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</si>
  <si>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</si>
  <si>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</si>
  <si>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</si>
  <si>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</si>
  <si>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</si>
  <si>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</si>
  <si>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</si>
  <si>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</si>
  <si>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</si>
  <si>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</si>
  <si>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</si>
  <si>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</si>
  <si>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</si>
  <si>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</si>
  <si>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</si>
  <si>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</si>
  <si>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</si>
  <si>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</si>
  <si>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</si>
  <si>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</si>
  <si>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</si>
  <si>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</si>
  <si>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</si>
  <si>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</si>
  <si>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</si>
  <si>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</si>
  <si>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</si>
  <si>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</si>
  <si>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</si>
  <si>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</si>
  <si>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</si>
  <si>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</si>
  <si>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</si>
  <si>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</si>
  <si>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</si>
  <si>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</si>
  <si>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</si>
  <si>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</si>
  <si>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</si>
  <si>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</si>
  <si>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</si>
  <si>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</si>
  <si>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</si>
  <si>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</si>
  <si>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</si>
  <si>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</si>
  <si>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</si>
  <si>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</si>
  <si>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</si>
  <si>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</si>
  <si>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</si>
  <si>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</si>
  <si>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</si>
  <si>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</si>
  <si>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</si>
  <si>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</si>
  <si>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</si>
  <si>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</si>
  <si>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</si>
  <si>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</si>
  <si>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</si>
  <si>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</si>
  <si>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</si>
  <si>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</si>
  <si>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</si>
  <si>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</si>
  <si>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</si>
  <si>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</si>
  <si>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</si>
  <si>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</si>
  <si>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</si>
  <si>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</si>
  <si>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</si>
  <si>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</si>
  <si>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</si>
  <si>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</si>
  <si>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</si>
  <si>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</si>
  <si>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</si>
  <si>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</si>
  <si>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</si>
  <si>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</si>
  <si>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</si>
  <si>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</si>
  <si>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</si>
  <si>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</si>
  <si>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</si>
  <si>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</si>
  <si>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</si>
  <si>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</si>
  <si>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</si>
  <si>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</si>
  <si>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</si>
  <si>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</si>
  <si>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</si>
  <si>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</si>
  <si>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</si>
  <si>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</si>
  <si>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</si>
  <si>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</si>
  <si>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</si>
  <si>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</si>
  <si>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</si>
  <si>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</si>
  <si>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</si>
  <si>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</si>
  <si>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</si>
  <si>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</si>
  <si>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</si>
  <si>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</si>
  <si>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</si>
  <si>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</si>
  <si>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</si>
  <si>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</si>
  <si>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</si>
  <si>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</si>
  <si>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</si>
  <si>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</si>
  <si>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</si>
  <si>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</si>
  <si>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</si>
  <si>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</si>
  <si>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</si>
  <si>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</si>
  <si>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</si>
  <si>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</si>
  <si>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</si>
  <si>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</si>
  <si>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</si>
  <si>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</si>
  <si>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</si>
  <si>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</si>
  <si>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</si>
  <si>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</si>
  <si>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</si>
  <si>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</si>
  <si>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</si>
  <si>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</si>
  <si>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</si>
  <si>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</si>
  <si>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</si>
  <si>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</si>
  <si>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</si>
  <si>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</si>
  <si>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</si>
  <si>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</si>
  <si>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</si>
  <si>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</si>
  <si>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</si>
  <si>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</si>
  <si>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</si>
  <si>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</si>
  <si>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</si>
  <si>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</si>
  <si>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</si>
  <si>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</si>
  <si>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</si>
  <si>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</si>
  <si>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</si>
  <si>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</si>
  <si>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</si>
  <si>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</si>
  <si>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</si>
  <si>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</si>
  <si>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</si>
  <si>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</si>
  <si>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</si>
  <si>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</si>
  <si>
    <t>Liepos 14–16 d. Lietuvos kino teatruose rodytų filmų topas
July 14–16 Lithuanian top</t>
  </si>
  <si>
    <t>123 219 €</t>
  </si>
  <si>
    <t>Mavka: miško siela (Mavka Forest Song)</t>
  </si>
  <si>
    <t>Cukrus ir žvaigždės (Sugar and Stars)</t>
  </si>
  <si>
    <t>Neįmanoma misija: Mirtinas atpildas. Pirma dalis (Mission: Impossible - Dead Reckoning Part One)</t>
  </si>
  <si>
    <t>Column1</t>
  </si>
  <si>
    <t>Liepos 21–23 d. Lietuvos kino teatruose rodytų filmų topas
July 21–23 Lithuanian top</t>
  </si>
  <si>
    <t>Barbė (Barbie)</t>
  </si>
  <si>
    <t>Kitų žmonių vaikai (Other People's Children)</t>
  </si>
  <si>
    <t>Mauricijus Puikusis (Amazing Maurice)</t>
  </si>
  <si>
    <t>Bloga nuo savęs (Syk pike)</t>
  </si>
  <si>
    <t>Openheimeris (Oppenheimer)</t>
  </si>
  <si>
    <t>Raudonoji panda (Turning Red)</t>
  </si>
  <si>
    <t>Dainuok 2 (Sing 2)</t>
  </si>
  <si>
    <t>Blogiukai (The Bad Guys)</t>
  </si>
  <si>
    <t>Ričis didysis (Richard the Stork and the Mystery of the Great Jewel)</t>
  </si>
  <si>
    <t>Total (33)</t>
  </si>
  <si>
    <t>Liepos 28–30 d. Lietuvos kino teatruose rodytų filmų topas
July 28–30 Lithuanian top</t>
  </si>
  <si>
    <t>Voratinklis (Cobweb)</t>
  </si>
  <si>
    <t>Karavadžo šešėlis (Caravaggio's Shadow)</t>
  </si>
  <si>
    <t>Dvaras, kuriame vaidenasi (Haunted Mansion)</t>
  </si>
  <si>
    <t>502 852 €</t>
  </si>
  <si>
    <t>Apkabink mane (Hug Me)</t>
  </si>
  <si>
    <t>Total (22)</t>
  </si>
  <si>
    <t>144 402 €</t>
  </si>
  <si>
    <t>Rugpjūčio 04–06 d. Lietuvos kino teatruose rodytų filmų topas
August 04–06 Lithuanian top</t>
  </si>
  <si>
    <t>371 660 €</t>
  </si>
  <si>
    <t>Megalodonas 2: bedugnė (Meg 2: The Trench)</t>
  </si>
  <si>
    <t>Vėžliukai nindzės: mutantų siautėjimas (Teenage Mutant Ninja Turtles: Mutant Mayhem)</t>
  </si>
  <si>
    <t>Ežiukas Sonic 2 (Sonic the Hedgehog 2)</t>
  </si>
  <si>
    <t>Aklas gluosnis, mieganti moteris (Blind Willow, Sleeping Woman )</t>
  </si>
  <si>
    <t>Total (25)</t>
  </si>
  <si>
    <t>Rugpjūčio 11–13 d. Lietuvos kino teatruose rodytų filmų topas
August 11–13 Lithuanian top</t>
  </si>
  <si>
    <t>273 715 €</t>
  </si>
  <si>
    <t>Gran Turismo</t>
  </si>
  <si>
    <t>Auksasnapis (Goldbeak)</t>
  </si>
  <si>
    <t>Katytė ir aš (Cat's Life)</t>
  </si>
  <si>
    <t>Theatrical Film Distribution</t>
  </si>
  <si>
    <t>Kol mirtis mus išskirs (Til Death Do Us Part)</t>
  </si>
  <si>
    <t>Total (27)</t>
  </si>
  <si>
    <t>Rugpjūčio 18–20 d. Lietuvos kino teatruose rodytų filmų topas
August 18–20 Lithuanian top</t>
  </si>
  <si>
    <t>Disko berniukas (Disco Boy)</t>
  </si>
  <si>
    <t>Mėlynas vabalas (Blue Beetle)</t>
  </si>
  <si>
    <t>Paskutinė Demetros kelionė (Last Voyage of Demeter)</t>
  </si>
  <si>
    <t>Sacharos princai (Princes of the Desert)</t>
  </si>
  <si>
    <t>Laisvės garsas (Sound of Freedom)</t>
  </si>
  <si>
    <t>Keistas pasaulis (Strange World)</t>
  </si>
  <si>
    <t>202 779 €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</si>
</sst>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5F0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1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9" fillId="5" borderId="0" xfId="0" applyFont="1" applyFill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6" fillId="3" borderId="4" xfId="0" applyNumberFormat="1" applyFont="1" applyFill="1" applyBorder="1" applyAlignment="1">
      <alignment horizontal="center" wrapText="1"/>
    </xf>
    <xf numFmtId="49" fontId="6" fillId="0" borderId="0" xfId="0" applyNumberFormat="1" applyFont="1"/>
    <xf numFmtId="49" fontId="9" fillId="2" borderId="0" xfId="0" applyNumberFormat="1" applyFont="1" applyFill="1"/>
    <xf numFmtId="0" fontId="1" fillId="2" borderId="0" xfId="0" applyFont="1" applyFill="1"/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9" fontId="6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169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7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/>
    <xf numFmtId="49" fontId="6" fillId="0" borderId="0" xfId="0" applyNumberFormat="1" applyFont="1" applyFill="1"/>
    <xf numFmtId="3" fontId="6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6" fillId="0" borderId="0" xfId="1" applyNumberFormat="1" applyFont="1" applyFill="1" applyAlignment="1">
      <alignment horizontal="center" vertical="center"/>
    </xf>
    <xf numFmtId="168" fontId="6" fillId="0" borderId="0" xfId="1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 wrapText="1"/>
    </xf>
    <xf numFmtId="169" fontId="5" fillId="0" borderId="0" xfId="0" applyNumberFormat="1" applyFont="1" applyFill="1" applyAlignment="1">
      <alignment horizontal="center" vertical="center"/>
    </xf>
    <xf numFmtId="168" fontId="5" fillId="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5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8" formatCode="#,##0;[Red]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539"/>
    </tableStyle>
    <tableStyle name="Table Style 2" pivot="0" count="1" xr9:uid="{27931E3F-712C-485E-A1F4-53DFE01A40F1}">
      <tableStyleElement type="wholeTable" dxfId="538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FB8CAF4-08E2-41EC-AA76-84983151702A}" name="Table13245678910111213141517161819" displayName="Table13245678910111213141517161819" ref="A2:P30" totalsRowCount="1" headerRowDxfId="34" dataDxfId="33" totalsRowDxfId="32" headerRowBorderDxfId="31">
  <sortState xmlns:xlrd2="http://schemas.microsoft.com/office/spreadsheetml/2017/richdata2" ref="A3:P29">
    <sortCondition descending="1" ref="D3:D29"/>
  </sortState>
  <tableColumns count="16">
    <tableColumn id="1" xr3:uid="{113C7716-3CE0-4488-A0FF-4CD7C76E6E9A}" name="#" totalsRowDxfId="15"/>
    <tableColumn id="2" xr3:uid="{170157DB-6DD5-4050-9046-8845C03CAFB0}" name="#_x000a_LW" dataDxfId="30" totalsRowDxfId="14"/>
    <tableColumn id="3" xr3:uid="{B842D204-72CF-477E-9F3E-38E2F4D3D766}" name="Filmas _x000a_(Movie)" totalsRowLabel="Total (27)" dataDxfId="29" totalsRowDxfId="13"/>
    <tableColumn id="4" xr3:uid="{CDDC6EDF-A1B6-4888-9C51-E64A0FF48D4A}" name="Pajamos _x000a_(GBO)" totalsRowFunction="sum" dataDxfId="28" totalsRowDxfId="12"/>
    <tableColumn id="5" xr3:uid="{303E9FA6-6477-43E8-A703-9C26DF7E46D5}" name="Pajamos _x000a_praeita sav._x000a_(GBO LW)" totalsRowLabel="202 779 €" dataDxfId="27" totalsRowDxfId="11"/>
    <tableColumn id="6" xr3:uid="{037C3936-6DFB-4F2E-A6DF-69AFB06E48BF}" name="Pakitimas_x000a_(Change)" totalsRowFunction="custom" dataDxfId="26" totalsRowDxfId="10">
      <calculatedColumnFormula>(D3-E3)/E3</calculatedColumnFormula>
      <totalsRowFormula>(D30-E30)/E30</totalsRowFormula>
    </tableColumn>
    <tableColumn id="7" xr3:uid="{9D216E98-E2D6-4BC4-89B0-95B1697A9FFC}" name="Žiūrovų sk. _x000a_(ADM)" totalsRowFunction="sum" dataDxfId="25" totalsRowDxfId="0"/>
    <tableColumn id="8" xr3:uid="{5A4F3AEC-A49D-48F7-9EED-F7B6AD89E2A1}" name="Seansų sk. _x000a_(Show count)" dataDxfId="24" totalsRowDxfId="9"/>
    <tableColumn id="9" xr3:uid="{B9D1322C-3457-4B81-AB90-385D23A6C313}" name="Lankomumo vid._x000a_(Average ADM)" dataDxfId="23" totalsRowDxfId="8">
      <calculatedColumnFormula>G3/H3</calculatedColumnFormula>
    </tableColumn>
    <tableColumn id="10" xr3:uid="{3B9E57A7-B660-482E-8F8C-65E2B218ACF7}" name="Kopijų sk. _x000a_(DCO count)" dataDxfId="22" totalsRowDxfId="7"/>
    <tableColumn id="11" xr3:uid="{009E190B-ABE0-45F0-8905-50CDEE9A344B}" name="Rodymo savaitė_x000a_(Week on screen)" dataDxfId="21" totalsRowDxfId="6"/>
    <tableColumn id="12" xr3:uid="{F39A83F8-19AC-49F7-80D4-BFF91B9B5871}" name="Bendros pajamos _x000a_(Total GBO)" dataDxfId="20" totalsRowDxfId="5"/>
    <tableColumn id="13" xr3:uid="{18763AFA-B056-4E5B-8439-01062114AE90}" name="Bendras žiūrovų sk._x000a_(Total ADM)" dataDxfId="19" totalsRowDxfId="4"/>
    <tableColumn id="14" xr3:uid="{18DFF711-2255-4FD5-BC1F-4D02DBDA06A8}" name="Premjeros data _x000a_(Release date)" dataDxfId="18" totalsRowDxfId="3"/>
    <tableColumn id="15" xr3:uid="{2D4221E0-72D4-4C6C-85F2-32DF3776874A}" name="Platintojas _x000a_(Distributor)" totalsRowLabel=" " dataDxfId="17" totalsRowDxfId="2"/>
    <tableColumn id="16" xr3:uid="{FE7A501F-1679-48C9-81E7-A9CA4CC95135}" name="Column1" dataDxfId="16" totalsRowDxfId="1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271" dataDxfId="269" totalsRowDxfId="268" headerRowBorderDxfId="270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267"/>
    <tableColumn id="2" xr3:uid="{DCA8D9C8-70DF-4CF4-884A-C2153E6ACD67}" name="#_x000a_LW" dataDxfId="266" totalsRowDxfId="265"/>
    <tableColumn id="3" xr3:uid="{482F0165-1597-4F76-83A9-CCBFB1AD7EDE}" name="Filmas _x000a_(Movie)" totalsRowLabel="Total (39)" totalsRowDxfId="264"/>
    <tableColumn id="4" xr3:uid="{335E4CCF-07B2-4B92-BC01-A5B9059224FD}" name="Pajamos _x000a_(GBO)" totalsRowFunction="sum" dataDxfId="263" totalsRowDxfId="262"/>
    <tableColumn id="5" xr3:uid="{EEAACFC6-64FD-4C95-B24A-3A66354D6052}" name="Pajamos _x000a_praeita sav._x000a_(GBO LW)" totalsRowLabel="152 744 €" dataDxfId="261" totalsRowDxfId="260"/>
    <tableColumn id="6" xr3:uid="{12658652-1B97-4ABD-A74C-198F3C574EA4}" name="Pakitimas_x000a_(Change)" totalsRowFunction="custom" dataDxfId="259" totalsRowDxfId="258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57" totalsRowDxfId="256"/>
    <tableColumn id="8" xr3:uid="{9E55C145-74E4-4BFF-954C-5956B9153DDA}" name="Seansų sk. _x000a_(Show count)" dataDxfId="255" totalsRowDxfId="254"/>
    <tableColumn id="9" xr3:uid="{5D4047AA-79A3-4D57-B9D4-FBCE9E1865C4}" name="Lankomumo vid._x000a_(Average ADM)" dataDxfId="253" totalsRowDxfId="252">
      <calculatedColumnFormula>G3/H3</calculatedColumnFormula>
    </tableColumn>
    <tableColumn id="10" xr3:uid="{6191BBE4-2E7C-4ADA-BBBE-47287ED657F8}" name="Kopijų sk. _x000a_(DCO count)" totalsRowDxfId="251"/>
    <tableColumn id="11" xr3:uid="{24078C2D-8610-46E6-9DDF-FE95F565E3E3}" name="Rodymo savaitė_x000a_(Week on screen)" dataDxfId="250" totalsRowDxfId="249"/>
    <tableColumn id="12" xr3:uid="{E231F4D0-EF7A-49BE-9273-9FC67F690FFE}" name="Bendros pajamos _x000a_(Total GBO)" dataDxfId="248" totalsRowDxfId="247"/>
    <tableColumn id="13" xr3:uid="{AA9DC5AF-FB0D-46CF-9960-A0E3A9F8B3D9}" name="Bendras žiūrovų sk._x000a_(Total ADM)" dataDxfId="246" totalsRowDxfId="245"/>
    <tableColumn id="14" xr3:uid="{1620D8A1-0075-4B14-AA29-FECBA5CCD1E0}" name="Premjeros data _x000a_(Release date)" dataDxfId="244" totalsRowDxfId="243"/>
    <tableColumn id="15" xr3:uid="{D5361BF3-7715-4511-84DD-829088C6E1A5}" name="Platintojas _x000a_(Distributor)" totalsRowLabel=" " dataDxfId="242" totalsRowDxfId="241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40" dataDxfId="238" totalsRowDxfId="237" headerRowBorderDxfId="239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36"/>
    <tableColumn id="2" xr3:uid="{8CD47163-5AB9-4B8F-A7A7-EADC54744043}" name="#_x000a_LW" dataDxfId="235" totalsRowDxfId="234"/>
    <tableColumn id="3" xr3:uid="{2D9CCAB4-D678-4FFD-AE78-7353C9426F09}" name="Filmas _x000a_(Movie)" totalsRowLabel="Total (31)" totalsRowDxfId="233"/>
    <tableColumn id="4" xr3:uid="{1F560064-613A-4460-9D8D-0C90DE7A31F2}" name="Pajamos _x000a_(GBO)" totalsRowFunction="sum" dataDxfId="232" totalsRowDxfId="231"/>
    <tableColumn id="5" xr3:uid="{DFE29E07-6B3B-473C-B630-85179CB2104B}" name="Pajamos _x000a_praeita sav._x000a_(GBO LW)" totalsRowLabel="180 026 €" dataDxfId="230" totalsRowDxfId="229"/>
    <tableColumn id="6" xr3:uid="{D593DA64-68EC-4729-9B73-3E3F96FCAFA9}" name="Pakitimas_x000a_(Change)" totalsRowFunction="custom" totalsRowDxfId="228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227"/>
    <tableColumn id="8" xr3:uid="{FDCE578C-4327-4918-94D1-75EAD739C95A}" name="Seansų sk. _x000a_(Show count)" dataDxfId="226" totalsRowDxfId="225"/>
    <tableColumn id="9" xr3:uid="{3971CD24-4497-45A9-81E5-77498DEF9DD6}" name="Lankomumo vid._x000a_(Average ADM)" dataDxfId="224" totalsRowDxfId="223">
      <calculatedColumnFormula>G3/H3</calculatedColumnFormula>
    </tableColumn>
    <tableColumn id="10" xr3:uid="{7CB74BBB-11CF-47CE-811F-EC48F5A1E16C}" name="Kopijų sk. _x000a_(DCO count)" totalsRowDxfId="222"/>
    <tableColumn id="11" xr3:uid="{C64E4C9E-D0FF-4C24-919F-D731D08E9BED}" name="Rodymo savaitė_x000a_(Week on screen)" dataDxfId="221" totalsRowDxfId="220"/>
    <tableColumn id="12" xr3:uid="{BE9FB436-5478-4394-82CD-84C073D379A1}" name="Bendros pajamos _x000a_(Total GBO)" dataDxfId="219" totalsRowDxfId="218"/>
    <tableColumn id="13" xr3:uid="{5F1A75BA-329E-4AFE-A5D0-4687E45C2CBB}" name="Bendras žiūrovų sk._x000a_(Total ADM)" dataDxfId="217" totalsRowDxfId="216"/>
    <tableColumn id="14" xr3:uid="{29847266-8221-4F48-96F0-D9C13DADABDB}" name="Premjeros data _x000a_(Release date)" dataDxfId="215" totalsRowDxfId="214"/>
    <tableColumn id="15" xr3:uid="{070CDBB3-9AE5-4C90-B0C2-830FEAD269A8}" name="Platintojas _x000a_(Distributor)" totalsRowLabel=" " totalsRowDxfId="213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212" dataDxfId="210" totalsRowDxfId="209" headerRowBorderDxfId="211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208"/>
    <tableColumn id="2" xr3:uid="{46018666-2C30-44C1-93DA-D0F485C40449}" name="#_x000a_LW" dataDxfId="207" totalsRowDxfId="206"/>
    <tableColumn id="3" xr3:uid="{1DA1B5A4-861E-4AD6-BEA2-087597B18610}" name="Filmas _x000a_(Movie)" totalsRowLabel="Total (38)" totalsRowDxfId="205"/>
    <tableColumn id="4" xr3:uid="{36FC9848-7C10-49D9-BA6C-F636CDE6135E}" name="Pajamos _x000a_(GBO)" totalsRowFunction="sum" dataDxfId="204" totalsRowDxfId="203"/>
    <tableColumn id="5" xr3:uid="{01FB0868-B4A8-4FB8-8854-BFBA9DC2F621}" name="Pajamos _x000a_praeita sav._x000a_(GBO LW)" totalsRowLabel="124 394 €" dataDxfId="202" totalsRowDxfId="201"/>
    <tableColumn id="6" xr3:uid="{E52030D3-74E1-4BC5-807C-D99E1F64E249}" name="Pakitimas_x000a_(Change)" totalsRowFunction="custom" totalsRowDxfId="200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199"/>
    <tableColumn id="8" xr3:uid="{DE1E8A5A-3BC0-4BA5-8477-2E6B87CBDF4A}" name="Seansų sk. _x000a_(Show count)" dataDxfId="198" totalsRowDxfId="197"/>
    <tableColumn id="9" xr3:uid="{9015178C-1E16-4E05-97FD-B3364671BF00}" name="Lankomumo vid._x000a_(Average ADM)" dataDxfId="196" totalsRowDxfId="195">
      <calculatedColumnFormula>G3/H3</calculatedColumnFormula>
    </tableColumn>
    <tableColumn id="10" xr3:uid="{13B1D7FC-0475-472B-8C95-518CE52C5225}" name="Kopijų sk. _x000a_(DCO count)" totalsRowDxfId="194"/>
    <tableColumn id="11" xr3:uid="{8F906F40-DBFC-4638-95F8-0A5B1BB6B374}" name="Rodymo savaitė_x000a_(Week on screen)" dataDxfId="193" totalsRowDxfId="192"/>
    <tableColumn id="12" xr3:uid="{217F8B31-ADDA-4092-9262-B4B70611F26A}" name="Bendros pajamos _x000a_(Total GBO)" dataDxfId="191" totalsRowDxfId="190"/>
    <tableColumn id="13" xr3:uid="{F04EA99F-4795-4D46-B499-C529E844711A}" name="Bendras žiūrovų sk._x000a_(Total ADM)" dataDxfId="189" totalsRowDxfId="188"/>
    <tableColumn id="14" xr3:uid="{4C971159-FE76-4E3C-9305-8CECBC7AC426}" name="Premjeros data _x000a_(Release date)" dataDxfId="187" totalsRowDxfId="186"/>
    <tableColumn id="15" xr3:uid="{B1F4E0A5-751D-4B2D-8664-B0B1439521DC}" name="Platintojas _x000a_(Distributor)" totalsRowLabel=" " totalsRowDxfId="185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184" dataDxfId="182" totalsRowDxfId="181" headerRowBorderDxfId="183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180"/>
    <tableColumn id="2" xr3:uid="{9CE864AA-BB3E-4971-9A81-BFD1FEFF572D}" name="#_x000a_LW" dataDxfId="179" totalsRowDxfId="178"/>
    <tableColumn id="3" xr3:uid="{F82DB37D-473E-4C01-8114-734AECFDE125}" name="Filmas _x000a_(Movie)" totalsRowLabel="Total (36)" totalsRowDxfId="177"/>
    <tableColumn id="4" xr3:uid="{0895A7A9-B0E7-4E5F-834D-D05B87D2673C}" name="Pajamos _x000a_(GBO)" totalsRowFunction="sum" dataDxfId="176" totalsRowDxfId="175"/>
    <tableColumn id="5" xr3:uid="{CECB85F7-0124-4A1E-BD52-E7EFEBC5FAC8}" name="Pajamos _x000a_praeita sav._x000a_(GBO LW)" totalsRowLabel="167 786 €" dataDxfId="174" totalsRowDxfId="173"/>
    <tableColumn id="6" xr3:uid="{F954754E-41BA-4A23-A4A3-726D9ABB2376}" name="Pakitimas_x000a_(Change)" totalsRowFunction="custom" totalsRowDxfId="172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171"/>
    <tableColumn id="8" xr3:uid="{B17D442E-62CD-4E63-9CF1-55072269FBCA}" name="Seansų sk. _x000a_(Show count)" dataDxfId="170" totalsRowDxfId="169"/>
    <tableColumn id="9" xr3:uid="{C59456D2-7CD0-41B5-A88C-5CCFCBC52468}" name="Lankomumo vid._x000a_(Average ADM)" dataDxfId="168" totalsRowDxfId="167">
      <calculatedColumnFormula>G3/H3</calculatedColumnFormula>
    </tableColumn>
    <tableColumn id="10" xr3:uid="{8085646D-9275-4C29-B647-B260C18E8B5C}" name="Kopijų sk. _x000a_(DCO count)" totalsRowDxfId="166"/>
    <tableColumn id="11" xr3:uid="{7E888F22-0D96-4628-99E7-CF9E0E877827}" name="Rodymo savaitė_x000a_(Week on screen)" dataDxfId="165" totalsRowDxfId="164"/>
    <tableColumn id="12" xr3:uid="{3799F0D2-F5B0-42AB-BC4E-FF1E7EF31E30}" name="Bendros pajamos _x000a_(Total GBO)" dataDxfId="163" totalsRowDxfId="162"/>
    <tableColumn id="13" xr3:uid="{376CB82B-7F9D-4F36-94D6-29E5B62FD5FB}" name="Bendras žiūrovų sk._x000a_(Total ADM)" dataDxfId="161" totalsRowDxfId="160"/>
    <tableColumn id="14" xr3:uid="{01A2F5F3-FA4A-4565-92EE-936326735BAF}" name="Premjeros data _x000a_(Release date)" dataDxfId="159" totalsRowDxfId="158"/>
    <tableColumn id="15" xr3:uid="{7A21C5FD-2F59-4A8B-97C3-1A96D446C50B}" name="Platintojas _x000a_(Distributor)" totalsRowLabel=" " totalsRowDxfId="157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56" dataDxfId="154" totalsRowDxfId="153" headerRowBorderDxfId="155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52"/>
    <tableColumn id="2" xr3:uid="{562D5AF0-46EC-4BEC-8F4F-0354E2174B51}" name="#_x000a_LW" dataDxfId="151" totalsRowDxfId="150"/>
    <tableColumn id="3" xr3:uid="{7A72A520-5CF6-4E66-AA03-ED9844C92A34}" name="Filmas _x000a_(Movie)" totalsRowLabel="Total (32)" totalsRowDxfId="149"/>
    <tableColumn id="4" xr3:uid="{D08735A2-1376-492B-917A-41C7D193604D}" name="Pajamos _x000a_(GBO)" totalsRowFunction="sum" totalsRowDxfId="148"/>
    <tableColumn id="5" xr3:uid="{8C112F64-75B6-4E46-9E4C-35AFB843EE61}" name="Pajamos _x000a_praeita sav._x000a_(GBO LW)" totalsRowLabel="96 330 €" dataDxfId="147" totalsRowDxfId="146"/>
    <tableColumn id="6" xr3:uid="{3E451D78-BA4E-4558-8A8B-148FA2CC8173}" name="Pakitimas_x000a_(Change)" totalsRowFunction="custom" totalsRowDxfId="145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44"/>
    <tableColumn id="8" xr3:uid="{99F7C832-8AF3-46F1-9EC0-1B17D3FD6A00}" name="Seansų sk. _x000a_(Show count)" dataDxfId="143" totalsRowDxfId="142"/>
    <tableColumn id="9" xr3:uid="{FD873349-443F-42AD-AEE6-C6D06A56DAAB}" name="Lankomumo vid._x000a_(Average ADM)" totalsRowDxfId="141">
      <calculatedColumnFormula>G3/H3</calculatedColumnFormula>
    </tableColumn>
    <tableColumn id="10" xr3:uid="{3E78AAAA-D437-42A0-9C8D-EA8327E27C45}" name="Kopijų sk. _x000a_(DCO count)" totalsRowDxfId="140"/>
    <tableColumn id="11" xr3:uid="{63D59EFA-CC88-4354-98E5-C68510984283}" name="Rodymo savaitė_x000a_(Week on screen)" dataDxfId="139" totalsRowDxfId="138"/>
    <tableColumn id="12" xr3:uid="{A95235DF-E928-4870-8692-92E0A00F4B3B}" name="Bendros pajamos _x000a_(Total GBO)" dataDxfId="137" totalsRowDxfId="136"/>
    <tableColumn id="13" xr3:uid="{2819B302-37F1-49F2-9293-9C1AF6C5E148}" name="Bendras žiūrovų sk._x000a_(Total ADM)" dataDxfId="135" totalsRowDxfId="134"/>
    <tableColumn id="14" xr3:uid="{786030B6-6725-4BB8-B532-D5A516730CB2}" name="Premjeros data _x000a_(Release date)" dataDxfId="133" totalsRowDxfId="132"/>
    <tableColumn id="15" xr3:uid="{7D3CD0C2-8A61-426B-8C88-C1B56304979A}" name="Platintojas _x000a_(Distributor)" totalsRowLabel=" " totalsRowDxfId="131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130" dataDxfId="128" totalsRowDxfId="127" headerRowBorderDxfId="129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126"/>
    <tableColumn id="2" xr3:uid="{D3496463-4671-43CD-A9E0-8AA4325CA8A6}" name="#_x000a_LW" dataDxfId="125" totalsRowDxfId="124"/>
    <tableColumn id="3" xr3:uid="{EC9026B5-6E0D-4300-AB31-C78F0DD9799D}" name="Filmas _x000a_(Movie)" totalsRowLabel="Total (32)" totalsRowDxfId="123"/>
    <tableColumn id="4" xr3:uid="{ECB38E2A-02A7-4F51-8563-9000C01C7625}" name="Pajamos _x000a_(GBO)" totalsRowFunction="sum" totalsRowDxfId="122"/>
    <tableColumn id="5" xr3:uid="{B0873FA9-7BC4-4837-B421-54FA5E1CF0BF}" name="Pajamos _x000a_praeita sav._x000a_(GBO LW)" totalsRowLabel="171 383 €" dataDxfId="121" totalsRowDxfId="120"/>
    <tableColumn id="6" xr3:uid="{490ADDA3-6489-4A99-969C-BBE48D86AD84}" name="Pakitimas_x000a_(Change)" totalsRowFunction="custom" totalsRowDxfId="119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118"/>
    <tableColumn id="8" xr3:uid="{EBF61A6A-38BC-455B-89B8-FFAF01BAE679}" name="Seansų sk. _x000a_(Show count)" totalsRowDxfId="117"/>
    <tableColumn id="9" xr3:uid="{39C9EB8B-CA1C-4E59-9D61-C7A9FF20E371}" name="Lankomumo vid._x000a_(Average ADM)" totalsRowDxfId="116">
      <calculatedColumnFormula>G3/H3</calculatedColumnFormula>
    </tableColumn>
    <tableColumn id="10" xr3:uid="{4F9BCBDD-7FA2-4CBD-A9E4-D627773581C3}" name="Kopijų sk. _x000a_(DCO count)" totalsRowDxfId="115"/>
    <tableColumn id="11" xr3:uid="{B32487FE-9373-434C-88FE-FADDCCBAE1DD}" name="Rodymo savaitė_x000a_(Week on screen)" totalsRowDxfId="114"/>
    <tableColumn id="12" xr3:uid="{36192751-CC90-40FC-8B6B-B5CE60E12EB5}" name="Bendros pajamos _x000a_(Total GBO)" dataDxfId="113" totalsRowDxfId="112"/>
    <tableColumn id="13" xr3:uid="{24439172-F3C0-44F7-901E-A9B55FBCFD6F}" name="Bendras žiūrovų sk._x000a_(Total ADM)" dataDxfId="111" totalsRowDxfId="110"/>
    <tableColumn id="14" xr3:uid="{A31B1002-6360-4E4E-A7E3-9317D75C9078}" name="Premjeros data _x000a_(Release date)" dataDxfId="109" totalsRowDxfId="108"/>
    <tableColumn id="15" xr3:uid="{96466D7D-10BA-4CBA-9C97-8D2E1238795C}" name="Platintojas _x000a_(Distributor)" totalsRowLabel=" " totalsRowDxfId="107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106" dataDxfId="104" totalsRowDxfId="103" headerRowBorderDxfId="105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102"/>
    <tableColumn id="2" xr3:uid="{CC2FB657-820A-4B30-811C-D4E685B19C85}" name="#_x000a_LW" totalsRowDxfId="101"/>
    <tableColumn id="3" xr3:uid="{C8BAEB5E-FF1C-405A-970A-63816C599B16}" name="Filmas _x000a_(Movie)" totalsRowLabel="Total (37)" totalsRowDxfId="100"/>
    <tableColumn id="4" xr3:uid="{201403F6-560F-4747-A9E5-B77F56C5FB40}" name="Pajamos _x000a_(GBO)" totalsRowFunction="sum" totalsRowDxfId="99"/>
    <tableColumn id="5" xr3:uid="{A61ECFD9-139A-43D6-804B-5DBEB1D4F80A}" name="Pajamos _x000a_praeita sav._x000a_(GBO LW)" totalsRowLabel="193 314 €" totalsRowDxfId="98"/>
    <tableColumn id="6" xr3:uid="{D49454FD-09BD-4290-976A-79502B4019D5}" name="Pakitimas_x000a_(Change)" totalsRowFunction="custom" totalsRowDxfId="97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96"/>
    <tableColumn id="8" xr3:uid="{F2225E4C-2D77-454D-B9A6-951A1812886B}" name="Seansų sk. _x000a_(Show count)" totalsRowDxfId="95"/>
    <tableColumn id="9" xr3:uid="{B30D1294-17AA-4249-8243-56C5C42C81E2}" name="Lankomumo vid._x000a_(Average ADM)" totalsRowDxfId="94">
      <calculatedColumnFormula>G3/H3</calculatedColumnFormula>
    </tableColumn>
    <tableColumn id="10" xr3:uid="{87C4CAE7-957E-42D4-8FC2-1529134630AF}" name="Kopijų sk. _x000a_(DCO count)" totalsRowDxfId="93"/>
    <tableColumn id="11" xr3:uid="{ADCAD8A9-C145-4F6E-B173-9E2833733A94}" name="Rodymo savaitė_x000a_(Week on screen)" totalsRowDxfId="92"/>
    <tableColumn id="12" xr3:uid="{51ED543B-6D2C-4D72-9F9A-39F61941B69F}" name="Bendros pajamos _x000a_(Total GBO)" totalsRowDxfId="91"/>
    <tableColumn id="13" xr3:uid="{8B520B9A-9B14-4B9E-BF1B-0731E83F5993}" name="Bendras žiūrovų sk._x000a_(Total ADM)" totalsRowDxfId="90"/>
    <tableColumn id="14" xr3:uid="{969B490A-D0F0-480F-A74D-C903E9A58991}" name="Premjeros data _x000a_(Release date)" totalsRowDxfId="89"/>
    <tableColumn id="15" xr3:uid="{778DF432-71DD-441A-AA66-A270ED7EF81A}" name="Platintojas _x000a_(Distributor)" totalsRowLabel=" " totalsRowDxfId="88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87" dataDxfId="85" totalsRowDxfId="84" headerRowBorderDxfId="86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83"/>
    <tableColumn id="2" xr3:uid="{4E2815D1-45B8-4EDE-8E85-528BE7A9721B}" name="#_x000a_LW" totalsRowDxfId="82"/>
    <tableColumn id="3" xr3:uid="{6EE8540D-1A25-4492-BCBC-ECD8DD1828DF}" name="Filmas _x000a_(Movie)" totalsRowLabel="Total (38)" totalsRowDxfId="81"/>
    <tableColumn id="4" xr3:uid="{30AFA88F-C41F-46E7-8D06-D0E2A251ECE8}" name="Pajamos _x000a_(GBO)" totalsRowFunction="sum" totalsRowDxfId="80"/>
    <tableColumn id="5" xr3:uid="{8FAFD5C3-611B-4205-96D7-30077521B008}" name="Pajamos _x000a_praeita sav._x000a_(GBO LW)" totalsRowLabel="173 340 €" totalsRowDxfId="79"/>
    <tableColumn id="6" xr3:uid="{B575CD48-4B54-4A59-97FA-E23C22B72C84}" name="Pakitimas_x000a_(Change)" totalsRowFunction="custom" totalsRowDxfId="78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77"/>
    <tableColumn id="8" xr3:uid="{C8756683-40B7-4A4A-97DF-AF7ABCE22F36}" name="Seansų sk. _x000a_(Show count)" totalsRowDxfId="76"/>
    <tableColumn id="9" xr3:uid="{2474B435-F7C3-4EDA-B489-6A221658E6F4}" name="Lankomumo vid._x000a_(Average ADM)" totalsRowDxfId="75">
      <calculatedColumnFormula>G3/H3</calculatedColumnFormula>
    </tableColumn>
    <tableColumn id="10" xr3:uid="{EF007B1E-5AC8-4A4E-BD04-BA8F4B2F0B8B}" name="Kopijų sk. _x000a_(DCO count)" totalsRowDxfId="74"/>
    <tableColumn id="11" xr3:uid="{5F47B051-482C-46D3-94D7-247512A63AEF}" name="Rodymo savaitė_x000a_(Week on screen)" totalsRowDxfId="73"/>
    <tableColumn id="12" xr3:uid="{B526E584-CE36-4C60-A0CB-FD1163898F6A}" name="Bendros pajamos _x000a_(Total GBO)" totalsRowDxfId="72"/>
    <tableColumn id="13" xr3:uid="{30A981C5-C19F-43C6-88A5-6175983C3328}" name="Bendras žiūrovų sk._x000a_(Total ADM)" totalsRowDxfId="71"/>
    <tableColumn id="14" xr3:uid="{641296EE-9989-44CA-BE2F-85B8374BA535}" name="Premjeros data _x000a_(Release date)" totalsRowDxfId="70"/>
    <tableColumn id="15" xr3:uid="{B23C3732-6DF0-45B5-85F8-46D8F829A2C7}" name="Platintojas _x000a_(Distributor)" totalsRowLabel=" " totalsRowDxfId="69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68" dataDxfId="66" totalsRowDxfId="65" headerRowBorderDxfId="67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64" totalsRowDxfId="63"/>
    <tableColumn id="2" xr3:uid="{D6AA89DD-F402-49ED-B2CA-B45ED30EB6A8}" name="#_x000a_LW" dataDxfId="62" totalsRowDxfId="61"/>
    <tableColumn id="3" xr3:uid="{8524161D-F780-40E6-96D9-D46D84D91E1F}" name="Filmas _x000a_(Movie)" totalsRowLabel="Total (30)" dataDxfId="60" totalsRowDxfId="59"/>
    <tableColumn id="4" xr3:uid="{898DAD4F-B56E-4B96-9BAF-7609A0041E01}" name="Pajamos _x000a_(GBO)" totalsRowFunction="sum" dataDxfId="58" totalsRowDxfId="57"/>
    <tableColumn id="5" xr3:uid="{C59F2D4C-5823-45F4-9D98-114FFD01A927}" name="Pajamos _x000a_praeita sav._x000a_(GBO LW)" totalsRowLabel="282 254 €" dataDxfId="56" totalsRowDxfId="55"/>
    <tableColumn id="6" xr3:uid="{F957FCE3-B2E4-448E-8740-03D906BC5EB7}" name="Pakitimas_x000a_(Change)" totalsRowFunction="custom" dataDxfId="54" totalsRowDxfId="53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52" totalsRowDxfId="51"/>
    <tableColumn id="8" xr3:uid="{2BB64C16-9186-4C4A-A0C9-08323CEFC402}" name="Seansų sk. _x000a_(Show count)" dataDxfId="50" totalsRowDxfId="49"/>
    <tableColumn id="9" xr3:uid="{F6C07FA5-1C03-4357-A44D-0B81FC66E2AF}" name="Lankomumo vid._x000a_(Average ADM)" dataDxfId="48" totalsRowDxfId="47">
      <calculatedColumnFormula>G3/H3</calculatedColumnFormula>
    </tableColumn>
    <tableColumn id="10" xr3:uid="{A3E561A1-4C0E-457E-84AA-349FD64794AE}" name="Kopijų sk. _x000a_(DCO count)" dataDxfId="46" totalsRowDxfId="45"/>
    <tableColumn id="11" xr3:uid="{E20BF4A7-9048-401E-A6FA-983414B01ED2}" name="Rodymo savaitė_x000a_(Week on screen)" dataDxfId="44" totalsRowDxfId="43"/>
    <tableColumn id="12" xr3:uid="{67BC01BA-5CB2-41D3-AB69-350EFF0FD930}" name="Bendros pajamos _x000a_(Total GBO)" dataDxfId="42" totalsRowDxfId="41"/>
    <tableColumn id="13" xr3:uid="{37483393-9FD8-4B34-8B9D-DE79FEFE93B2}" name="Bendras žiūrovų sk._x000a_(Total ADM)" dataDxfId="40" totalsRowDxfId="39"/>
    <tableColumn id="14" xr3:uid="{EADF24B6-15DA-48EA-B223-A587598EEB24}" name="Premjeros data _x000a_(Release date)" dataDxfId="38" totalsRowDxfId="37"/>
    <tableColumn id="15" xr3:uid="{5103FA11-CF5D-49EC-A2A1-D131ABB2109C}" name="Platintojas _x000a_(Distributor)" dataDxfId="36" totalsRowDxfId="35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1E34D33-F678-4F63-9EBA-DC2BDC05FFC6}" name="Table132456789101112131415171618" displayName="Table132456789101112131415171618" ref="A2:P30" totalsRowCount="1" headerRowDxfId="537" dataDxfId="535" totalsRowDxfId="534" headerRowBorderDxfId="536">
  <sortState xmlns:xlrd2="http://schemas.microsoft.com/office/spreadsheetml/2017/richdata2" ref="A3:P29">
    <sortCondition descending="1" ref="D3:D29"/>
  </sortState>
  <tableColumns count="16">
    <tableColumn id="1" xr3:uid="{2EB33A64-32A9-476C-98B7-441A2C4ED553}" name="#" totalsRowDxfId="533"/>
    <tableColumn id="2" xr3:uid="{B3819F4F-AA60-49E1-9D73-F2E3F46D87EA}" name="#_x000a_LW" dataDxfId="532" totalsRowDxfId="531"/>
    <tableColumn id="3" xr3:uid="{536582CA-FDC4-4FA6-BDB1-11ECCBB8AD9E}" name="Filmas _x000a_(Movie)" totalsRowLabel="Total (27)" dataDxfId="530" totalsRowDxfId="529"/>
    <tableColumn id="4" xr3:uid="{04594C9F-CBC5-4F36-94C4-A0A609547F20}" name="Pajamos _x000a_(GBO)" totalsRowFunction="sum" dataDxfId="528" totalsRowDxfId="527"/>
    <tableColumn id="5" xr3:uid="{F267670B-6DB0-43B7-A599-2FC936044F95}" name="Pajamos _x000a_praeita sav._x000a_(GBO LW)" totalsRowLabel="273 715 €" dataDxfId="526" totalsRowDxfId="525"/>
    <tableColumn id="6" xr3:uid="{D4C8D3C7-85E1-496D-9835-30898BE3DDEE}" name="Pakitimas_x000a_(Change)" totalsRowFunction="custom" dataDxfId="524" totalsRowDxfId="523">
      <calculatedColumnFormula>(D3-E3)/E3</calculatedColumnFormula>
      <totalsRowFormula>(D30-E30)/E30</totalsRowFormula>
    </tableColumn>
    <tableColumn id="7" xr3:uid="{1CE6E68A-252B-4ADD-9F42-88ED75325B75}" name="Žiūrovų sk. _x000a_(ADM)" totalsRowFunction="sum" dataDxfId="522" totalsRowDxfId="521"/>
    <tableColumn id="8" xr3:uid="{10D782CF-82C7-4B37-A3C5-83005B35CFD1}" name="Seansų sk. _x000a_(Show count)" dataDxfId="520" totalsRowDxfId="519"/>
    <tableColumn id="9" xr3:uid="{707DAF65-2C97-4A03-891A-B48BA0C97D2F}" name="Lankomumo vid._x000a_(Average ADM)" dataDxfId="518" totalsRowDxfId="517">
      <calculatedColumnFormula>G3/H3</calculatedColumnFormula>
    </tableColumn>
    <tableColumn id="10" xr3:uid="{2E14C7F0-6DDB-44DD-A13A-E11DC4F9D92D}" name="Kopijų sk. _x000a_(DCO count)" dataDxfId="516" totalsRowDxfId="515"/>
    <tableColumn id="11" xr3:uid="{AF4DE565-5D1B-4615-B065-2A4C8A2C8B32}" name="Rodymo savaitė_x000a_(Week on screen)" dataDxfId="514" totalsRowDxfId="513"/>
    <tableColumn id="12" xr3:uid="{3AC71149-8CEC-4661-8DE6-0A20FFF10296}" name="Bendros pajamos _x000a_(Total GBO)" dataDxfId="512" totalsRowDxfId="511"/>
    <tableColumn id="13" xr3:uid="{BC100E68-EAC2-4C0C-A559-4A2E926CD287}" name="Bendras žiūrovų sk._x000a_(Total ADM)" dataDxfId="510" totalsRowDxfId="509"/>
    <tableColumn id="14" xr3:uid="{1AD38C5A-E5C1-49CE-A765-6C268AC20A3F}" name="Premjeros data _x000a_(Release date)" dataDxfId="508" totalsRowDxfId="507"/>
    <tableColumn id="15" xr3:uid="{7D6584DA-9CF0-40EF-B7B0-8DE42CFE5EDF}" name="Platintojas _x000a_(Distributor)" totalsRowLabel=" " dataDxfId="506" totalsRowDxfId="505"/>
    <tableColumn id="16" xr3:uid="{E8DF96DD-6168-4854-A475-AA7A90869DCD}" name="Column1" dataDxfId="504" totalsRowDxfId="503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EDF3311-1151-409F-9725-92D925B4A91C}" name="Table1324567891011121314151716" displayName="Table1324567891011121314151716" ref="A2:P28" totalsRowCount="1" headerRowDxfId="502" dataDxfId="500" totalsRowDxfId="499" headerRowBorderDxfId="501">
  <sortState xmlns:xlrd2="http://schemas.microsoft.com/office/spreadsheetml/2017/richdata2" ref="A3:P27">
    <sortCondition descending="1" ref="D3:D27"/>
  </sortState>
  <tableColumns count="16">
    <tableColumn id="1" xr3:uid="{5EF2AFA6-D2CF-4C76-8B8E-C2F7E1DE7C84}" name="#" totalsRowDxfId="498"/>
    <tableColumn id="2" xr3:uid="{93CB5C0C-FF83-4185-923E-50CF652CFCF8}" name="#_x000a_LW" dataDxfId="497" totalsRowDxfId="496"/>
    <tableColumn id="3" xr3:uid="{EC711A9A-356D-4E05-9A99-E36498780043}" name="Filmas _x000a_(Movie)" totalsRowLabel="Total (25)" dataDxfId="495" totalsRowDxfId="494"/>
    <tableColumn id="4" xr3:uid="{111B054B-0A25-4FC0-8BC8-8A2372CACC0A}" name="Pajamos _x000a_(GBO)" totalsRowFunction="sum" dataDxfId="493" totalsRowDxfId="492"/>
    <tableColumn id="5" xr3:uid="{AFB87478-6A80-4D34-BB4E-6613D5CF0970}" name="Pajamos _x000a_praeita sav._x000a_(GBO LW)" totalsRowLabel="371 660 €" dataDxfId="491" totalsRowDxfId="490"/>
    <tableColumn id="6" xr3:uid="{9A2BEAC0-AF64-47B7-B1EF-4FD8B353C4DB}" name="Pakitimas_x000a_(Change)" totalsRowFunction="custom" dataDxfId="489" totalsRowDxfId="488">
      <calculatedColumnFormula>(D3-E3)/E3</calculatedColumnFormula>
      <totalsRowFormula>(D28-E28)/E28</totalsRowFormula>
    </tableColumn>
    <tableColumn id="7" xr3:uid="{05029671-9D8F-4BAF-8361-7A83FE43D974}" name="Žiūrovų sk. _x000a_(ADM)" totalsRowFunction="sum" dataDxfId="487" totalsRowDxfId="486"/>
    <tableColumn id="8" xr3:uid="{C1A528AD-470D-4AAC-8BEE-1F6D27CCC7CE}" name="Seansų sk. _x000a_(Show count)" dataDxfId="485" totalsRowDxfId="484"/>
    <tableColumn id="9" xr3:uid="{F962027A-4923-42C6-89DC-ADCBA7356F18}" name="Lankomumo vid._x000a_(Average ADM)" dataDxfId="483" totalsRowDxfId="482">
      <calculatedColumnFormula>G3/H3</calculatedColumnFormula>
    </tableColumn>
    <tableColumn id="10" xr3:uid="{9122DA9E-1641-4746-A4AD-5D185F0CA218}" name="Kopijų sk. _x000a_(DCO count)" dataDxfId="481" totalsRowDxfId="480"/>
    <tableColumn id="11" xr3:uid="{FF493984-86D5-40A4-8CA8-B1C5F18C3615}" name="Rodymo savaitė_x000a_(Week on screen)" dataDxfId="479" totalsRowDxfId="478"/>
    <tableColumn id="12" xr3:uid="{18D674B0-A5E0-4393-AF77-D55DEDBFE801}" name="Bendros pajamos _x000a_(Total GBO)" dataDxfId="477" totalsRowDxfId="476"/>
    <tableColumn id="13" xr3:uid="{5EF452C7-A123-4E1B-B02D-ECE115C17135}" name="Bendras žiūrovų sk._x000a_(Total ADM)" dataDxfId="475" totalsRowDxfId="474"/>
    <tableColumn id="14" xr3:uid="{44063807-31A4-4AFC-89A9-6127B0DAFB68}" name="Premjeros data _x000a_(Release date)" dataDxfId="473" totalsRowDxfId="472"/>
    <tableColumn id="15" xr3:uid="{1CCC9F47-9680-484B-8A40-82898B6D955D}" name="Platintojas _x000a_(Distributor)" totalsRowLabel=" " dataDxfId="471" totalsRowDxfId="470"/>
    <tableColumn id="16" xr3:uid="{6D2F22EF-5664-4DA4-8018-276FDD480E1C}" name="Column1" dataDxfId="469" totalsRowDxfId="46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410C664-A394-44CE-A104-9E446828EDCA}" name="Table13245678910111213141517" displayName="Table13245678910111213141517" ref="A2:P25" totalsRowCount="1" headerRowDxfId="467" dataDxfId="465" totalsRowDxfId="464" headerRowBorderDxfId="466">
  <sortState xmlns:xlrd2="http://schemas.microsoft.com/office/spreadsheetml/2017/richdata2" ref="A3:P24">
    <sortCondition descending="1" ref="D3:D24"/>
  </sortState>
  <tableColumns count="16">
    <tableColumn id="1" xr3:uid="{9F6EE573-9229-4C8D-B810-03957FA734D8}" name="#" totalsRowDxfId="463"/>
    <tableColumn id="2" xr3:uid="{D873BB63-4760-4BD8-94F7-255E2A75C6B0}" name="#_x000a_LW" dataDxfId="462" totalsRowDxfId="461"/>
    <tableColumn id="3" xr3:uid="{25A09D42-B6E2-4CAE-A53E-C573906C3652}" name="Filmas _x000a_(Movie)" totalsRowLabel="Total (22)" dataDxfId="460" totalsRowDxfId="459"/>
    <tableColumn id="4" xr3:uid="{A99BAC1F-CD83-4279-BB4A-95A66D6CAFF1}" name="Pajamos _x000a_(GBO)" totalsRowFunction="sum" dataDxfId="458" totalsRowDxfId="457"/>
    <tableColumn id="5" xr3:uid="{56B434D2-B669-4B41-AB3B-89C194B31C1D}" name="Pajamos _x000a_praeita sav._x000a_(GBO LW)" totalsRowLabel="502 852 €" dataDxfId="456" totalsRowDxfId="455"/>
    <tableColumn id="6" xr3:uid="{86551533-BBB4-46CA-AFDC-136D8B819D68}" name="Pakitimas_x000a_(Change)" totalsRowFunction="custom" dataDxfId="454" totalsRowDxfId="453">
      <calculatedColumnFormula>(D3-E3)/E3</calculatedColumnFormula>
      <totalsRowFormula>(D25-E25)/E25</totalsRowFormula>
    </tableColumn>
    <tableColumn id="7" xr3:uid="{C1E4330F-A8E3-4741-9888-03BF0D7B5014}" name="Žiūrovų sk. _x000a_(ADM)" totalsRowFunction="sum" dataDxfId="452" totalsRowDxfId="451"/>
    <tableColumn id="8" xr3:uid="{A3B1213A-F4ED-45E5-9B3B-B06C7775404F}" name="Seansų sk. _x000a_(Show count)" dataDxfId="450" totalsRowDxfId="449"/>
    <tableColumn id="9" xr3:uid="{FF8C486A-99D4-4F02-A3E7-79056FFAF288}" name="Lankomumo vid._x000a_(Average ADM)" dataDxfId="448" totalsRowDxfId="447">
      <calculatedColumnFormula>G3/H3</calculatedColumnFormula>
    </tableColumn>
    <tableColumn id="10" xr3:uid="{C3684731-AE8B-4799-83FF-2BB5CFB8EA84}" name="Kopijų sk. _x000a_(DCO count)" dataDxfId="446" totalsRowDxfId="445"/>
    <tableColumn id="11" xr3:uid="{276B458C-C3AD-439B-9735-42B1C7C55215}" name="Rodymo savaitė_x000a_(Week on screen)" dataDxfId="444" totalsRowDxfId="443"/>
    <tableColumn id="12" xr3:uid="{48641BC1-9969-4EAD-810F-90B9864A3397}" name="Bendros pajamos _x000a_(Total GBO)" dataDxfId="442" totalsRowDxfId="441"/>
    <tableColumn id="13" xr3:uid="{7C028357-41C1-4ACA-903C-49C988187A18}" name="Bendras žiūrovų sk._x000a_(Total ADM)" dataDxfId="440" totalsRowDxfId="439"/>
    <tableColumn id="14" xr3:uid="{1532FB37-2499-4D26-A627-4616295C3CCB}" name="Premjeros data _x000a_(Release date)" dataDxfId="438" totalsRowDxfId="437"/>
    <tableColumn id="15" xr3:uid="{814A8F04-D132-4680-8B98-F3FBD28CD6C2}" name="Platintojas _x000a_(Distributor)" totalsRowLabel=" " dataDxfId="436" totalsRowDxfId="435"/>
    <tableColumn id="16" xr3:uid="{3D9D1DF4-F1A2-4FC8-A798-D6C1D6D61545}" name="Column1" dataDxfId="434" totalsRowDxfId="433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E511CF-405E-4074-A740-5B380970E756}" name="Table132456789101112131415" displayName="Table132456789101112131415" ref="A2:P36" totalsRowCount="1" headerRowDxfId="432" dataDxfId="430" totalsRowDxfId="429" headerRowBorderDxfId="431">
  <sortState xmlns:xlrd2="http://schemas.microsoft.com/office/spreadsheetml/2017/richdata2" ref="A3:P35">
    <sortCondition descending="1" ref="D3:D35"/>
  </sortState>
  <tableColumns count="16">
    <tableColumn id="1" xr3:uid="{D895D251-2E99-413D-A77A-6AF8A6591B41}" name="#" totalsRowDxfId="428"/>
    <tableColumn id="2" xr3:uid="{06782086-D07F-4D46-8DFA-A13B8A3FE783}" name="#_x000a_LW" dataDxfId="427" totalsRowDxfId="426"/>
    <tableColumn id="3" xr3:uid="{9F8C0E6D-3EA4-4C39-81B1-A76DB9669505}" name="Filmas _x000a_(Movie)" totalsRowLabel="Total (33)" dataDxfId="425" totalsRowDxfId="424"/>
    <tableColumn id="4" xr3:uid="{E7B30B35-3661-456A-8155-4BA8B51880EC}" name="Pajamos _x000a_(GBO)" totalsRowFunction="sum" dataDxfId="423" totalsRowDxfId="422"/>
    <tableColumn id="5" xr3:uid="{D7B21BD3-7405-4065-A2B8-9CEEC3877676}" name="Pajamos _x000a_praeita sav._x000a_(GBO LW)" totalsRowLabel="144 402 €" dataDxfId="421" totalsRowDxfId="420"/>
    <tableColumn id="6" xr3:uid="{98349A59-8948-48ED-8967-6616B9763FDE}" name="Pakitimas_x000a_(Change)" totalsRowFunction="custom" dataDxfId="419" totalsRowDxfId="418">
      <calculatedColumnFormula>(D3-E3)/E3</calculatedColumnFormula>
      <totalsRowFormula>(D36-E36)/E36</totalsRowFormula>
    </tableColumn>
    <tableColumn id="7" xr3:uid="{32164161-2C1A-4CF3-8A00-B77D744A895B}" name="Žiūrovų sk. _x000a_(ADM)" totalsRowFunction="sum" dataDxfId="417" totalsRowDxfId="416"/>
    <tableColumn id="8" xr3:uid="{0C04556F-BE83-4B0E-8106-7519FDE5C557}" name="Seansų sk. _x000a_(Show count)" dataDxfId="415" totalsRowDxfId="414"/>
    <tableColumn id="9" xr3:uid="{23C4D406-8B83-49D3-900E-802A46AECD2D}" name="Lankomumo vid._x000a_(Average ADM)" dataDxfId="413" totalsRowDxfId="412">
      <calculatedColumnFormula>G3/H3</calculatedColumnFormula>
    </tableColumn>
    <tableColumn id="10" xr3:uid="{70A8A9A1-A96F-47B6-8761-0082DBBA2BAB}" name="Kopijų sk. _x000a_(DCO count)" dataDxfId="411" totalsRowDxfId="410"/>
    <tableColumn id="11" xr3:uid="{08BF9E28-3532-40A7-AC2E-4E8D287B7CD0}" name="Rodymo savaitė_x000a_(Week on screen)" dataDxfId="409" totalsRowDxfId="408"/>
    <tableColumn id="12" xr3:uid="{5D10B380-AFD0-488E-9FA4-4ED5BC0B3014}" name="Bendros pajamos _x000a_(Total GBO)" dataDxfId="407" totalsRowDxfId="406"/>
    <tableColumn id="13" xr3:uid="{1DD5FA49-7ADE-4B7A-84BC-2577B040BC62}" name="Bendras žiūrovų sk._x000a_(Total ADM)" dataDxfId="405" totalsRowDxfId="404"/>
    <tableColumn id="14" xr3:uid="{C8210773-A67F-4BCB-B4E2-D1340B3C05D8}" name="Premjeros data _x000a_(Release date)" dataDxfId="403" totalsRowDxfId="402"/>
    <tableColumn id="15" xr3:uid="{890D6D6C-C82B-4004-981B-26EE5B4CA83D}" name="Platintojas _x000a_(Distributor)" totalsRowLabel=" " dataDxfId="401" totalsRowDxfId="400"/>
    <tableColumn id="16" xr3:uid="{7412E890-CB89-4AF8-BD9D-5E9B8C9E6D95}" name="Column1" dataDxfId="399" totalsRowDxfId="398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A5354-1540-4830-AF73-C1BDE505BD4B}" name="Table1324567891011121314" displayName="Table1324567891011121314" ref="A2:P33" totalsRowCount="1" headerRowDxfId="397" dataDxfId="395" totalsRowDxfId="394" headerRowBorderDxfId="396">
  <sortState xmlns:xlrd2="http://schemas.microsoft.com/office/spreadsheetml/2017/richdata2" ref="A3:P32">
    <sortCondition descending="1" ref="D3:D32"/>
  </sortState>
  <tableColumns count="16">
    <tableColumn id="1" xr3:uid="{38A52721-023A-4C4B-BFF5-C34EEA259206}" name="#" totalsRowDxfId="393"/>
    <tableColumn id="2" xr3:uid="{0C3EA6F2-85E3-4093-A05E-73BC8783FBF0}" name="#_x000a_LW" dataDxfId="392" totalsRowDxfId="391"/>
    <tableColumn id="3" xr3:uid="{B44922BC-9406-44C1-A551-E036DBE62C45}" name="Filmas _x000a_(Movie)" totalsRowLabel="Total (30)" totalsRowDxfId="390"/>
    <tableColumn id="4" xr3:uid="{97FE8A6D-44EB-4996-9514-AB2166C7F856}" name="Pajamos _x000a_(GBO)" totalsRowFunction="sum" dataDxfId="389" totalsRowDxfId="388"/>
    <tableColumn id="5" xr3:uid="{3DBB5D88-2B05-4BF6-87DB-66A093BCE8F9}" name="Pajamos _x000a_praeita sav._x000a_(GBO LW)" totalsRowLabel="123 219 €" dataDxfId="387" totalsRowDxfId="386"/>
    <tableColumn id="6" xr3:uid="{569D908C-4825-48AB-A141-9A48CEDC3AE2}" name="Pakitimas_x000a_(Change)" totalsRowFunction="custom" dataDxfId="385" totalsRowDxfId="384">
      <calculatedColumnFormula>(D3-E3)/E3</calculatedColumnFormula>
      <totalsRowFormula>(D33-E33)/E33</totalsRowFormula>
    </tableColumn>
    <tableColumn id="7" xr3:uid="{D15CDBA2-62E0-4693-8583-9CD8B9FB6F6F}" name="Žiūrovų sk. _x000a_(ADM)" totalsRowFunction="sum" dataDxfId="383" totalsRowDxfId="382"/>
    <tableColumn id="8" xr3:uid="{8D251057-95D8-42C3-AF2D-694BC759579A}" name="Seansų sk. _x000a_(Show count)" dataDxfId="381" totalsRowDxfId="380"/>
    <tableColumn id="9" xr3:uid="{77A92D0E-CC8A-430B-83AB-F8060EA72E5D}" name="Lankomumo vid._x000a_(Average ADM)" dataDxfId="379" totalsRowDxfId="378">
      <calculatedColumnFormula>G3/H3</calculatedColumnFormula>
    </tableColumn>
    <tableColumn id="10" xr3:uid="{B23DE8C3-BB96-4C13-A223-0A6AAFE734FF}" name="Kopijų sk. _x000a_(DCO count)" totalsRowDxfId="377"/>
    <tableColumn id="11" xr3:uid="{062227A7-10A0-4C94-AA42-184046002559}" name="Rodymo savaitė_x000a_(Week on screen)" dataDxfId="376" totalsRowDxfId="375"/>
    <tableColumn id="12" xr3:uid="{A143D0ED-7746-472E-88F1-FD08719F6E78}" name="Bendros pajamos _x000a_(Total GBO)" dataDxfId="374" totalsRowDxfId="373"/>
    <tableColumn id="13" xr3:uid="{A0D66F73-4488-471E-9EC6-B368BE87EA86}" name="Bendras žiūrovų sk._x000a_(Total ADM)" dataDxfId="372" totalsRowDxfId="371"/>
    <tableColumn id="14" xr3:uid="{89D23275-536C-4F46-92D9-52C6C0E2FE48}" name="Premjeros data _x000a_(Release date)" dataDxfId="370" totalsRowDxfId="369"/>
    <tableColumn id="15" xr3:uid="{66C89CF7-15A5-41B2-88C4-3CECAF8C27EE}" name="Platintojas _x000a_(Distributor)" totalsRowLabel=" " dataDxfId="368" totalsRowDxfId="367"/>
    <tableColumn id="16" xr3:uid="{B0BDA2B4-DB8D-45C3-B19B-2714BF666541}" name="Column1" dataDxfId="366" totalsRowDxfId="365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64" dataDxfId="362" totalsRowDxfId="361" headerRowBorderDxfId="363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360"/>
    <tableColumn id="2" xr3:uid="{DE74EC38-38C9-48FE-8048-8D0AE3993AD1}" name="#_x000a_LW" dataDxfId="359" totalsRowDxfId="358"/>
    <tableColumn id="3" xr3:uid="{997764E6-5EA0-4540-9819-9E3D5AAF5C1C}" name="Filmas _x000a_(Movie)" totalsRowLabel="Total (30)" totalsRowDxfId="357"/>
    <tableColumn id="4" xr3:uid="{DBE3331F-B144-483C-981D-D5BEC66E6342}" name="Pajamos _x000a_(GBO)" totalsRowFunction="sum" dataDxfId="356" totalsRowDxfId="355"/>
    <tableColumn id="5" xr3:uid="{627AC9B7-6207-4995-B3D5-3787F420AFC6}" name="Pajamos _x000a_praeita sav._x000a_(GBO LW)" totalsRowLabel="168 263 €" dataDxfId="354" totalsRowDxfId="353"/>
    <tableColumn id="6" xr3:uid="{5C6A2691-5C1A-4B49-B0B4-52747DFDE53F}" name="Pakitimas_x000a_(Change)" totalsRowFunction="custom" dataDxfId="352" totalsRowDxfId="351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350" totalsRowDxfId="349"/>
    <tableColumn id="8" xr3:uid="{86F2877A-2DBC-43A5-973F-C57F7788C4BC}" name="Seansų sk. _x000a_(Show count)" dataDxfId="348" totalsRowDxfId="347"/>
    <tableColumn id="9" xr3:uid="{00CD8D03-F412-492A-8BA2-C23FE59E16AF}" name="Lankomumo vid._x000a_(Average ADM)" dataDxfId="346" totalsRowDxfId="345">
      <calculatedColumnFormula>G3/H3</calculatedColumnFormula>
    </tableColumn>
    <tableColumn id="10" xr3:uid="{62B2FC37-2F3D-4C7A-955D-A0D2A87670F0}" name="Kopijų sk. _x000a_(DCO count)" totalsRowDxfId="344"/>
    <tableColumn id="11" xr3:uid="{49CF624D-292E-4802-9DFC-7B275D889033}" name="Rodymo savaitė_x000a_(Week on screen)" dataDxfId="343" totalsRowDxfId="342"/>
    <tableColumn id="12" xr3:uid="{BD9AA0F4-6882-4109-8B9E-3921FA2F4DA9}" name="Bendros pajamos _x000a_(Total GBO)" dataDxfId="341" totalsRowDxfId="340"/>
    <tableColumn id="13" xr3:uid="{C05FB135-C4FB-4814-BA63-D783D14D5332}" name="Bendras žiūrovų sk._x000a_(Total ADM)" dataDxfId="339" totalsRowDxfId="338"/>
    <tableColumn id="14" xr3:uid="{D4764E94-0759-45B5-9404-BCF2EBE4701A}" name="Premjeros data _x000a_(Release date)" dataDxfId="337" totalsRowDxfId="336"/>
    <tableColumn id="15" xr3:uid="{CA9FE267-4B09-46EC-827D-ECB8BCCE6E47}" name="Platintojas _x000a_(Distributor)" totalsRowLabel=" " dataDxfId="335" totalsRowDxfId="334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333" dataDxfId="331" totalsRowDxfId="330" headerRowBorderDxfId="332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329"/>
    <tableColumn id="2" xr3:uid="{14D2AACF-9BC2-4157-873D-B5284EF1C792}" name="#_x000a_LW" dataDxfId="328" totalsRowDxfId="327"/>
    <tableColumn id="3" xr3:uid="{BF9003D3-67B0-48DE-9201-71D04601EEE7}" name="Filmas _x000a_(Movie)" totalsRowLabel="Total (35)" totalsRowDxfId="326"/>
    <tableColumn id="4" xr3:uid="{E5F50B40-5B7E-4EE3-881E-534569F7055D}" name="Pajamos _x000a_(GBO)" totalsRowFunction="sum" dataDxfId="325" totalsRowDxfId="324"/>
    <tableColumn id="5" xr3:uid="{6BBE7F7F-24F5-4C66-B1CC-DF0A7505F707}" name="Pajamos _x000a_praeita sav._x000a_(GBO LW)" totalsRowLabel="101 857 €" dataDxfId="323" totalsRowDxfId="322"/>
    <tableColumn id="6" xr3:uid="{A0D50D6A-61F2-4FB1-934F-1F296CE281C6}" name="Pakitimas_x000a_(Change)" totalsRowFunction="custom" dataDxfId="321" totalsRowDxfId="320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319" totalsRowDxfId="318"/>
    <tableColumn id="8" xr3:uid="{7A725F77-7E3C-4D87-BCD1-3E045E19C894}" name="Seansų sk. _x000a_(Show count)" dataDxfId="317" totalsRowDxfId="316"/>
    <tableColumn id="9" xr3:uid="{5CF0C9C3-1EE7-4862-B0EE-68AD8EE9D6E5}" name="Lankomumo vid._x000a_(Average ADM)" dataDxfId="315" totalsRowDxfId="314">
      <calculatedColumnFormula>G3/H3</calculatedColumnFormula>
    </tableColumn>
    <tableColumn id="10" xr3:uid="{80F31CF2-5877-494E-A1D8-75F79F03F911}" name="Kopijų sk. _x000a_(DCO count)" totalsRowDxfId="313"/>
    <tableColumn id="11" xr3:uid="{667A0883-E1CA-4B23-8BF0-0FB04B67C0C0}" name="Rodymo savaitė_x000a_(Week on screen)" dataDxfId="312" totalsRowDxfId="311"/>
    <tableColumn id="12" xr3:uid="{C98D50B6-705D-437F-9C17-D813875C1266}" name="Bendros pajamos _x000a_(Total GBO)" dataDxfId="310" totalsRowDxfId="309"/>
    <tableColumn id="13" xr3:uid="{541F375E-E149-4FB2-94EF-8E7E108084D7}" name="Bendras žiūrovų sk._x000a_(Total ADM)" dataDxfId="308" totalsRowDxfId="307"/>
    <tableColumn id="14" xr3:uid="{91511F1F-2D8C-4D78-99F4-193A6DF4CADF}" name="Premjeros data _x000a_(Release date)" dataDxfId="306" totalsRowDxfId="305"/>
    <tableColumn id="15" xr3:uid="{D87D31ED-30C9-4153-8F7F-59AB3678A2A6}" name="Platintojas _x000a_(Distributor)" totalsRowLabel=" " dataDxfId="304" totalsRowDxfId="303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302" dataDxfId="300" totalsRowDxfId="299" headerRowBorderDxfId="301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298"/>
    <tableColumn id="2" xr3:uid="{D0FA9670-B8E2-461D-886B-34461614F822}" name="#_x000a_LW" dataDxfId="297" totalsRowDxfId="296"/>
    <tableColumn id="3" xr3:uid="{ED1DCC0E-8E33-40C0-A249-8F2819578E6B}" name="Filmas _x000a_(Movie)" totalsRowLabel="Total (36)" totalsRowDxfId="295"/>
    <tableColumn id="4" xr3:uid="{2DA4428C-74F6-4342-9898-6E203734A72B}" name="Pajamos _x000a_(GBO)" totalsRowFunction="sum" dataDxfId="294" totalsRowDxfId="293"/>
    <tableColumn id="5" xr3:uid="{6E513ED3-9AC8-4384-9A4A-2C1A79B3C0B5}" name="Pajamos _x000a_praeita sav._x000a_(GBO LW)" totalsRowLabel="212 746 €" dataDxfId="292" totalsRowDxfId="291"/>
    <tableColumn id="6" xr3:uid="{118DE34F-0D3C-47A6-82F8-C8195D6E07AB}" name="Pakitimas_x000a_(Change)" totalsRowFunction="custom" dataDxfId="290" totalsRowDxfId="289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288" totalsRowDxfId="287"/>
    <tableColumn id="8" xr3:uid="{CE3D587F-BC8F-469D-8496-71530BFCCE10}" name="Seansų sk. _x000a_(Show count)" dataDxfId="286" totalsRowDxfId="285"/>
    <tableColumn id="9" xr3:uid="{49E63278-7B8D-4C8F-A5D1-0C6B6938B506}" name="Lankomumo vid._x000a_(Average ADM)" dataDxfId="284" totalsRowDxfId="283">
      <calculatedColumnFormula>G3/H3</calculatedColumnFormula>
    </tableColumn>
    <tableColumn id="10" xr3:uid="{15DC8825-1C66-40AE-953E-C6FEB7B88F4E}" name="Kopijų sk. _x000a_(DCO count)" totalsRowDxfId="282"/>
    <tableColumn id="11" xr3:uid="{A69BE51E-BFEB-47C2-ABDD-23E8D7D02705}" name="Rodymo savaitė_x000a_(Week on screen)" dataDxfId="281" totalsRowDxfId="280"/>
    <tableColumn id="12" xr3:uid="{CD4E27FB-9E73-47F3-B21E-CC95D2409833}" name="Bendros pajamos _x000a_(Total GBO)" dataDxfId="279" totalsRowDxfId="278"/>
    <tableColumn id="13" xr3:uid="{EDAF46D7-B64B-413D-ACD0-17A1A6165069}" name="Bendras žiūrovų sk._x000a_(Total ADM)" dataDxfId="277" totalsRowDxfId="276"/>
    <tableColumn id="14" xr3:uid="{ACCD092C-0F9E-4033-9E28-96998E6BC56F}" name="Premjeros data _x000a_(Release date)" dataDxfId="275" totalsRowDxfId="274"/>
    <tableColumn id="15" xr3:uid="{8F853A95-2372-4680-AA29-E2DE3A0894DA}" name="Platintojas _x000a_(Distributor)" totalsRowLabel=" " dataDxfId="273" totalsRowDxfId="27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3814-DA1E-434A-B445-3BD4B17C15B7}">
  <dimension ref="A1:XFC57"/>
  <sheetViews>
    <sheetView tabSelected="1" zoomScale="60" zoomScaleNormal="60" workbookViewId="0">
      <selection activeCell="G30" sqref="G30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222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33880.129999999997</v>
      </c>
      <c r="E3" s="96">
        <v>54512.160000000003</v>
      </c>
      <c r="F3" s="34">
        <f>(D3-E3)/E3</f>
        <v>-0.37848491052271649</v>
      </c>
      <c r="G3" s="93">
        <v>4249</v>
      </c>
      <c r="H3" s="92">
        <v>93</v>
      </c>
      <c r="I3" s="92">
        <f>G3/H3</f>
        <v>45.688172043010752</v>
      </c>
      <c r="J3" s="92">
        <v>13</v>
      </c>
      <c r="K3" s="92">
        <v>5</v>
      </c>
      <c r="L3" s="96">
        <v>887747.68</v>
      </c>
      <c r="M3" s="93">
        <v>123032</v>
      </c>
      <c r="N3" s="37">
        <v>45128</v>
      </c>
      <c r="O3" s="59" t="s">
        <v>160</v>
      </c>
      <c r="P3" s="89"/>
    </row>
    <row r="4" spans="1:18" s="111" customFormat="1" ht="24.6" customHeight="1" x14ac:dyDescent="0.2">
      <c r="A4" s="100">
        <v>2</v>
      </c>
      <c r="B4" s="100">
        <v>2</v>
      </c>
      <c r="C4" s="101" t="s">
        <v>189</v>
      </c>
      <c r="D4" s="102">
        <v>26848.06</v>
      </c>
      <c r="E4" s="102">
        <v>46294.52</v>
      </c>
      <c r="F4" s="103">
        <f>(D4-E4)/E4</f>
        <v>-0.42005965284876046</v>
      </c>
      <c r="G4" s="104">
        <v>3984</v>
      </c>
      <c r="H4" s="105">
        <v>111</v>
      </c>
      <c r="I4" s="105">
        <f>G4/H4</f>
        <v>35.891891891891895</v>
      </c>
      <c r="J4" s="105">
        <v>16</v>
      </c>
      <c r="K4" s="105">
        <v>5</v>
      </c>
      <c r="L4" s="102">
        <v>1015675.16</v>
      </c>
      <c r="M4" s="104">
        <v>152534</v>
      </c>
      <c r="N4" s="106">
        <v>45128</v>
      </c>
      <c r="O4" s="107" t="s">
        <v>21</v>
      </c>
      <c r="P4" s="109"/>
    </row>
    <row r="5" spans="1:18" s="111" customFormat="1" ht="24.6" customHeight="1" x14ac:dyDescent="0.2">
      <c r="A5" s="31">
        <v>3</v>
      </c>
      <c r="B5" s="100">
        <v>3</v>
      </c>
      <c r="C5" s="101" t="s">
        <v>216</v>
      </c>
      <c r="D5" s="102">
        <v>21315.27</v>
      </c>
      <c r="E5" s="102">
        <v>33605.339999999997</v>
      </c>
      <c r="F5" s="103">
        <f>(D5-E5)/E5</f>
        <v>-0.36571776985443377</v>
      </c>
      <c r="G5" s="104">
        <v>3094</v>
      </c>
      <c r="H5" s="105">
        <v>74</v>
      </c>
      <c r="I5" s="105">
        <f>G5/H5</f>
        <v>41.810810810810814</v>
      </c>
      <c r="J5" s="105">
        <v>12</v>
      </c>
      <c r="K5" s="105">
        <v>2</v>
      </c>
      <c r="L5" s="102">
        <v>106322.73</v>
      </c>
      <c r="M5" s="104">
        <v>15881</v>
      </c>
      <c r="N5" s="106">
        <v>45149</v>
      </c>
      <c r="O5" s="107" t="s">
        <v>23</v>
      </c>
      <c r="P5" s="109"/>
      <c r="R5" s="100"/>
    </row>
    <row r="6" spans="1:18" s="111" customFormat="1" ht="24.95" customHeight="1" x14ac:dyDescent="0.2">
      <c r="A6" s="100">
        <v>4</v>
      </c>
      <c r="B6" s="100">
        <v>4</v>
      </c>
      <c r="C6" s="101" t="s">
        <v>209</v>
      </c>
      <c r="D6" s="112">
        <v>12368.85</v>
      </c>
      <c r="E6" s="112">
        <v>22198.55</v>
      </c>
      <c r="F6" s="103">
        <f>(D6-E6)/E6</f>
        <v>-0.44280820143658028</v>
      </c>
      <c r="G6" s="113">
        <v>1842</v>
      </c>
      <c r="H6" s="105">
        <v>53</v>
      </c>
      <c r="I6" s="105">
        <f>G6/H6</f>
        <v>34.754716981132077</v>
      </c>
      <c r="J6" s="105">
        <v>10</v>
      </c>
      <c r="K6" s="105">
        <v>3</v>
      </c>
      <c r="L6" s="112">
        <v>133808.95999999999</v>
      </c>
      <c r="M6" s="113">
        <v>21028</v>
      </c>
      <c r="N6" s="106">
        <v>45142</v>
      </c>
      <c r="O6" s="107" t="s">
        <v>21</v>
      </c>
      <c r="P6" s="109"/>
      <c r="R6" s="100"/>
    </row>
    <row r="7" spans="1:18" s="111" customFormat="1" ht="24.6" customHeight="1" x14ac:dyDescent="0.2">
      <c r="A7" s="31">
        <v>5</v>
      </c>
      <c r="B7" s="34" t="s">
        <v>15</v>
      </c>
      <c r="C7" s="32" t="s">
        <v>224</v>
      </c>
      <c r="D7" s="33">
        <v>12077.81</v>
      </c>
      <c r="E7" s="34" t="s">
        <v>17</v>
      </c>
      <c r="F7" s="34" t="s">
        <v>17</v>
      </c>
      <c r="G7" s="35">
        <v>1710</v>
      </c>
      <c r="H7" s="36">
        <v>102</v>
      </c>
      <c r="I7" s="105">
        <f>G7/H7</f>
        <v>16.764705882352942</v>
      </c>
      <c r="J7" s="36">
        <v>14</v>
      </c>
      <c r="K7" s="36">
        <v>1</v>
      </c>
      <c r="L7" s="33">
        <v>14583.49</v>
      </c>
      <c r="M7" s="93">
        <v>2069</v>
      </c>
      <c r="N7" s="37">
        <v>45156</v>
      </c>
      <c r="O7" s="67" t="s">
        <v>21</v>
      </c>
      <c r="P7" s="87"/>
      <c r="R7" s="100"/>
    </row>
    <row r="8" spans="1:18" s="111" customFormat="1" ht="24.95" customHeight="1" x14ac:dyDescent="0.2">
      <c r="A8" s="100">
        <v>6</v>
      </c>
      <c r="B8" s="34" t="s">
        <v>15</v>
      </c>
      <c r="C8" s="101" t="s">
        <v>225</v>
      </c>
      <c r="D8" s="102">
        <v>8630.7000000000007</v>
      </c>
      <c r="E8" s="102" t="s">
        <v>17</v>
      </c>
      <c r="F8" s="103" t="s">
        <v>17</v>
      </c>
      <c r="G8" s="104">
        <v>1237</v>
      </c>
      <c r="H8" s="105">
        <v>70</v>
      </c>
      <c r="I8" s="105">
        <f>G8/H8</f>
        <v>17.671428571428571</v>
      </c>
      <c r="J8" s="105">
        <v>13</v>
      </c>
      <c r="K8" s="105">
        <v>1</v>
      </c>
      <c r="L8" s="102">
        <v>9493.4</v>
      </c>
      <c r="M8" s="104">
        <v>1369</v>
      </c>
      <c r="N8" s="37">
        <v>45156</v>
      </c>
      <c r="O8" s="107" t="s">
        <v>25</v>
      </c>
      <c r="P8" s="87"/>
      <c r="R8" s="100"/>
    </row>
    <row r="9" spans="1:18" s="111" customFormat="1" ht="24.95" customHeight="1" x14ac:dyDescent="0.2">
      <c r="A9" s="31">
        <v>7</v>
      </c>
      <c r="B9" s="100">
        <v>5</v>
      </c>
      <c r="C9" s="101" t="s">
        <v>154</v>
      </c>
      <c r="D9" s="102">
        <v>7293.61</v>
      </c>
      <c r="E9" s="102">
        <v>9186.9</v>
      </c>
      <c r="F9" s="103">
        <f>(D9-E9)/E9</f>
        <v>-0.20608583961945814</v>
      </c>
      <c r="G9" s="104">
        <v>1365</v>
      </c>
      <c r="H9" s="105">
        <v>31</v>
      </c>
      <c r="I9" s="105">
        <f>G9/H9</f>
        <v>44.032258064516128</v>
      </c>
      <c r="J9" s="105">
        <v>9</v>
      </c>
      <c r="K9" s="105">
        <v>10</v>
      </c>
      <c r="L9" s="102">
        <v>442388.79</v>
      </c>
      <c r="M9" s="104">
        <v>87369</v>
      </c>
      <c r="N9" s="106">
        <v>45093</v>
      </c>
      <c r="O9" s="107" t="s">
        <v>49</v>
      </c>
      <c r="P9" s="114"/>
      <c r="R9" s="100"/>
    </row>
    <row r="10" spans="1:18" s="111" customFormat="1" ht="24.95" customHeight="1" x14ac:dyDescent="0.2">
      <c r="A10" s="100">
        <v>8</v>
      </c>
      <c r="B10" s="110" t="s">
        <v>15</v>
      </c>
      <c r="C10" s="115" t="s">
        <v>227</v>
      </c>
      <c r="D10" s="116">
        <v>5200.7</v>
      </c>
      <c r="E10" s="34" t="s">
        <v>17</v>
      </c>
      <c r="F10" s="34" t="s">
        <v>17</v>
      </c>
      <c r="G10" s="117">
        <v>787</v>
      </c>
      <c r="H10" s="118">
        <v>16</v>
      </c>
      <c r="I10" s="105">
        <f>G10/H10</f>
        <v>49.1875</v>
      </c>
      <c r="J10" s="118">
        <v>7</v>
      </c>
      <c r="K10" s="118">
        <v>1</v>
      </c>
      <c r="L10" s="102">
        <v>5200.7</v>
      </c>
      <c r="M10" s="104">
        <v>787</v>
      </c>
      <c r="N10" s="37">
        <v>45156</v>
      </c>
      <c r="O10" s="107" t="s">
        <v>219</v>
      </c>
      <c r="P10" s="87"/>
      <c r="R10" s="100"/>
    </row>
    <row r="11" spans="1:18" s="111" customFormat="1" ht="24.95" customHeight="1" x14ac:dyDescent="0.2">
      <c r="A11" s="31">
        <v>9</v>
      </c>
      <c r="B11" s="110" t="s">
        <v>15</v>
      </c>
      <c r="C11" s="14" t="s">
        <v>226</v>
      </c>
      <c r="D11" s="15">
        <v>4671.9399999999996</v>
      </c>
      <c r="E11" s="34" t="s">
        <v>17</v>
      </c>
      <c r="F11" s="34" t="s">
        <v>17</v>
      </c>
      <c r="G11" s="17">
        <v>914</v>
      </c>
      <c r="H11" s="18">
        <v>75</v>
      </c>
      <c r="I11" s="105">
        <f>G11/H11</f>
        <v>12.186666666666667</v>
      </c>
      <c r="J11" s="18">
        <v>16</v>
      </c>
      <c r="K11" s="18">
        <v>1</v>
      </c>
      <c r="L11" s="33">
        <v>5091.87</v>
      </c>
      <c r="M11" s="93">
        <v>987</v>
      </c>
      <c r="N11" s="37">
        <v>45156</v>
      </c>
      <c r="O11" s="67" t="s">
        <v>25</v>
      </c>
      <c r="P11" s="87"/>
      <c r="R11" s="100"/>
    </row>
    <row r="12" spans="1:18" s="108" customFormat="1" ht="24.6" customHeight="1" x14ac:dyDescent="0.2">
      <c r="A12" s="100">
        <v>10</v>
      </c>
      <c r="B12" s="100">
        <v>6</v>
      </c>
      <c r="C12" s="101" t="s">
        <v>210</v>
      </c>
      <c r="D12" s="112">
        <v>4346.47</v>
      </c>
      <c r="E12" s="112">
        <v>8788.52</v>
      </c>
      <c r="F12" s="103">
        <f>(D12-E12)/E12</f>
        <v>-0.50543777564368064</v>
      </c>
      <c r="G12" s="113">
        <v>782</v>
      </c>
      <c r="H12" s="105">
        <v>41</v>
      </c>
      <c r="I12" s="105">
        <f>G12/H12</f>
        <v>19.073170731707318</v>
      </c>
      <c r="J12" s="105">
        <v>10</v>
      </c>
      <c r="K12" s="105">
        <v>3</v>
      </c>
      <c r="L12" s="112">
        <v>58271.29</v>
      </c>
      <c r="M12" s="113">
        <v>11391</v>
      </c>
      <c r="N12" s="106">
        <v>45142</v>
      </c>
      <c r="O12" s="107" t="s">
        <v>159</v>
      </c>
      <c r="P12" s="109"/>
    </row>
    <row r="13" spans="1:18" s="108" customFormat="1" ht="24.6" customHeight="1" x14ac:dyDescent="0.2">
      <c r="A13" s="31">
        <v>11</v>
      </c>
      <c r="B13" s="100">
        <v>7</v>
      </c>
      <c r="C13" s="101" t="s">
        <v>184</v>
      </c>
      <c r="D13" s="102">
        <v>3523.69</v>
      </c>
      <c r="E13" s="102">
        <v>6634.6</v>
      </c>
      <c r="F13" s="103">
        <f>(D13-E13)/E13</f>
        <v>-0.46889186989419107</v>
      </c>
      <c r="G13" s="104">
        <v>681</v>
      </c>
      <c r="H13" s="105">
        <v>31</v>
      </c>
      <c r="I13" s="105">
        <f>G13/H13</f>
        <v>21.967741935483872</v>
      </c>
      <c r="J13" s="105">
        <v>9</v>
      </c>
      <c r="K13" s="105">
        <v>6</v>
      </c>
      <c r="L13" s="102">
        <v>190631.6</v>
      </c>
      <c r="M13" s="104">
        <v>38317</v>
      </c>
      <c r="N13" s="106">
        <v>45121</v>
      </c>
      <c r="O13" s="107" t="s">
        <v>25</v>
      </c>
      <c r="P13" s="109"/>
    </row>
    <row r="14" spans="1:18" s="108" customFormat="1" ht="24.6" customHeight="1" x14ac:dyDescent="0.2">
      <c r="A14" s="100">
        <v>12</v>
      </c>
      <c r="B14" s="100">
        <v>8</v>
      </c>
      <c r="C14" s="101" t="s">
        <v>186</v>
      </c>
      <c r="D14" s="102">
        <v>2893.09</v>
      </c>
      <c r="E14" s="102">
        <v>4505.57</v>
      </c>
      <c r="F14" s="103">
        <f>(D14-E14)/E14</f>
        <v>-0.35788590566787326</v>
      </c>
      <c r="G14" s="104">
        <v>395</v>
      </c>
      <c r="H14" s="105">
        <v>16</v>
      </c>
      <c r="I14" s="105">
        <f>G14/H14</f>
        <v>24.6875</v>
      </c>
      <c r="J14" s="105">
        <v>5</v>
      </c>
      <c r="K14" s="105">
        <v>6</v>
      </c>
      <c r="L14" s="102">
        <v>186889.47</v>
      </c>
      <c r="M14" s="104">
        <v>27157</v>
      </c>
      <c r="N14" s="106">
        <v>45121</v>
      </c>
      <c r="O14" s="107" t="s">
        <v>159</v>
      </c>
      <c r="P14" s="109"/>
    </row>
    <row r="15" spans="1:18" s="108" customFormat="1" ht="24.6" customHeight="1" x14ac:dyDescent="0.2">
      <c r="A15" s="31">
        <v>13</v>
      </c>
      <c r="B15" s="100">
        <v>11</v>
      </c>
      <c r="C15" s="101" t="s">
        <v>217</v>
      </c>
      <c r="D15" s="102">
        <v>2699</v>
      </c>
      <c r="E15" s="102">
        <v>3246.94</v>
      </c>
      <c r="F15" s="103">
        <f>(D15-E15)/E15</f>
        <v>-0.16875581316562674</v>
      </c>
      <c r="G15" s="104">
        <v>592</v>
      </c>
      <c r="H15" s="103" t="s">
        <v>17</v>
      </c>
      <c r="I15" s="103" t="s">
        <v>17</v>
      </c>
      <c r="J15" s="105">
        <v>6</v>
      </c>
      <c r="K15" s="105">
        <v>2</v>
      </c>
      <c r="L15" s="102">
        <v>9456.6</v>
      </c>
      <c r="M15" s="104">
        <v>1999</v>
      </c>
      <c r="N15" s="106">
        <v>45149</v>
      </c>
      <c r="O15" s="107" t="s">
        <v>67</v>
      </c>
      <c r="P15" s="109"/>
    </row>
    <row r="16" spans="1:18" s="108" customFormat="1" ht="24.6" customHeight="1" x14ac:dyDescent="0.2">
      <c r="A16" s="100">
        <v>14</v>
      </c>
      <c r="B16" s="100">
        <v>9</v>
      </c>
      <c r="C16" s="101" t="s">
        <v>218</v>
      </c>
      <c r="D16" s="102">
        <v>1346.78</v>
      </c>
      <c r="E16" s="102">
        <v>4349.08</v>
      </c>
      <c r="F16" s="103">
        <f>(D16-E16)/E16</f>
        <v>-0.69032990885428647</v>
      </c>
      <c r="G16" s="104">
        <v>250</v>
      </c>
      <c r="H16" s="105">
        <v>22</v>
      </c>
      <c r="I16" s="105">
        <f>G16/H16</f>
        <v>11.363636363636363</v>
      </c>
      <c r="J16" s="105">
        <v>10</v>
      </c>
      <c r="K16" s="105">
        <v>2</v>
      </c>
      <c r="L16" s="102">
        <v>10794.2</v>
      </c>
      <c r="M16" s="104">
        <v>2237</v>
      </c>
      <c r="N16" s="106">
        <v>45149</v>
      </c>
      <c r="O16" s="107" t="s">
        <v>219</v>
      </c>
      <c r="P16" s="109"/>
    </row>
    <row r="17" spans="1:16" s="108" customFormat="1" ht="24.6" customHeight="1" x14ac:dyDescent="0.15">
      <c r="A17" s="31">
        <v>15</v>
      </c>
      <c r="B17" s="100">
        <v>12</v>
      </c>
      <c r="C17" s="101" t="s">
        <v>180</v>
      </c>
      <c r="D17" s="102">
        <v>712.31</v>
      </c>
      <c r="E17" s="102">
        <v>2044.6</v>
      </c>
      <c r="F17" s="103">
        <f>(D17-E17)/E17</f>
        <v>-0.65161400762985422</v>
      </c>
      <c r="G17" s="104">
        <v>98</v>
      </c>
      <c r="H17" s="105">
        <v>4</v>
      </c>
      <c r="I17" s="105">
        <f>G17/H17</f>
        <v>24.5</v>
      </c>
      <c r="J17" s="105">
        <v>2</v>
      </c>
      <c r="K17" s="105">
        <v>7</v>
      </c>
      <c r="L17" s="102">
        <v>211493.51</v>
      </c>
      <c r="M17" s="104">
        <v>29808</v>
      </c>
      <c r="N17" s="106">
        <v>45114</v>
      </c>
      <c r="O17" s="107" t="s">
        <v>23</v>
      </c>
      <c r="P17" s="114"/>
    </row>
    <row r="18" spans="1:16" s="108" customFormat="1" ht="24.6" customHeight="1" x14ac:dyDescent="0.2">
      <c r="A18" s="100">
        <v>16</v>
      </c>
      <c r="B18" s="34" t="s">
        <v>15</v>
      </c>
      <c r="C18" s="101" t="s">
        <v>223</v>
      </c>
      <c r="D18" s="102">
        <v>582.70000000000005</v>
      </c>
      <c r="E18" s="34" t="s">
        <v>17</v>
      </c>
      <c r="F18" s="34" t="s">
        <v>17</v>
      </c>
      <c r="G18" s="104">
        <v>109</v>
      </c>
      <c r="H18" s="105">
        <v>20</v>
      </c>
      <c r="I18" s="105">
        <f>G18/H18</f>
        <v>5.45</v>
      </c>
      <c r="J18" s="105">
        <v>8</v>
      </c>
      <c r="K18" s="105">
        <v>1</v>
      </c>
      <c r="L18" s="102">
        <v>582.70000000000005</v>
      </c>
      <c r="M18" s="104">
        <v>109</v>
      </c>
      <c r="N18" s="37">
        <v>45156</v>
      </c>
      <c r="O18" s="59" t="s">
        <v>73</v>
      </c>
      <c r="P18" s="87"/>
    </row>
    <row r="19" spans="1:16" s="108" customFormat="1" ht="24.6" customHeight="1" x14ac:dyDescent="0.2">
      <c r="A19" s="31">
        <v>17</v>
      </c>
      <c r="B19" s="100">
        <v>15</v>
      </c>
      <c r="C19" s="101" t="s">
        <v>131</v>
      </c>
      <c r="D19" s="102">
        <v>300</v>
      </c>
      <c r="E19" s="102">
        <v>345</v>
      </c>
      <c r="F19" s="103">
        <f>(D19-E19)/E19</f>
        <v>-0.13043478260869565</v>
      </c>
      <c r="G19" s="104">
        <v>120</v>
      </c>
      <c r="H19" s="105">
        <v>6</v>
      </c>
      <c r="I19" s="105">
        <f>G19/H19</f>
        <v>20</v>
      </c>
      <c r="J19" s="105">
        <v>2</v>
      </c>
      <c r="K19" s="103" t="s">
        <v>17</v>
      </c>
      <c r="L19" s="102">
        <v>170945.08</v>
      </c>
      <c r="M19" s="104">
        <v>35525</v>
      </c>
      <c r="N19" s="106">
        <v>44925</v>
      </c>
      <c r="O19" s="107" t="s">
        <v>33</v>
      </c>
      <c r="P19" s="109"/>
    </row>
    <row r="20" spans="1:16" s="108" customFormat="1" ht="24.6" customHeight="1" x14ac:dyDescent="0.2">
      <c r="A20" s="100">
        <v>18</v>
      </c>
      <c r="B20" s="100">
        <v>14</v>
      </c>
      <c r="C20" s="101" t="s">
        <v>175</v>
      </c>
      <c r="D20" s="112">
        <v>285.23</v>
      </c>
      <c r="E20" s="112">
        <v>458.83</v>
      </c>
      <c r="F20" s="103">
        <f>(D20-E20)/E20</f>
        <v>-0.37835363860253246</v>
      </c>
      <c r="G20" s="113">
        <v>64</v>
      </c>
      <c r="H20" s="105">
        <v>7</v>
      </c>
      <c r="I20" s="105">
        <f>G20/H20</f>
        <v>9.1428571428571423</v>
      </c>
      <c r="J20" s="105">
        <v>3</v>
      </c>
      <c r="K20" s="105">
        <v>8</v>
      </c>
      <c r="L20" s="112">
        <v>94295.35</v>
      </c>
      <c r="M20" s="113">
        <v>20216</v>
      </c>
      <c r="N20" s="106">
        <v>45107</v>
      </c>
      <c r="O20" s="107" t="s">
        <v>160</v>
      </c>
      <c r="P20" s="109"/>
    </row>
    <row r="21" spans="1:16" s="108" customFormat="1" ht="24.6" customHeight="1" x14ac:dyDescent="0.2">
      <c r="A21" s="31">
        <v>19</v>
      </c>
      <c r="B21" s="34" t="s">
        <v>17</v>
      </c>
      <c r="C21" s="115" t="s">
        <v>45</v>
      </c>
      <c r="D21" s="116">
        <v>275</v>
      </c>
      <c r="E21" s="34" t="s">
        <v>17</v>
      </c>
      <c r="F21" s="34" t="s">
        <v>17</v>
      </c>
      <c r="G21" s="117">
        <v>111</v>
      </c>
      <c r="H21" s="118">
        <v>6</v>
      </c>
      <c r="I21" s="105">
        <f>G21/H21</f>
        <v>18.5</v>
      </c>
      <c r="J21" s="118">
        <v>2</v>
      </c>
      <c r="K21" s="34" t="s">
        <v>17</v>
      </c>
      <c r="L21" s="102">
        <v>1046351.89</v>
      </c>
      <c r="M21" s="104">
        <v>194982</v>
      </c>
      <c r="N21" s="106">
        <v>44916</v>
      </c>
      <c r="O21" s="107" t="s">
        <v>160</v>
      </c>
      <c r="P21" s="87"/>
    </row>
    <row r="22" spans="1:16" s="108" customFormat="1" ht="24.6" customHeight="1" x14ac:dyDescent="0.2">
      <c r="A22" s="100">
        <v>20</v>
      </c>
      <c r="B22" s="100">
        <v>20</v>
      </c>
      <c r="C22" s="101" t="s">
        <v>42</v>
      </c>
      <c r="D22" s="102">
        <v>222.6</v>
      </c>
      <c r="E22" s="102">
        <v>219.9</v>
      </c>
      <c r="F22" s="103">
        <f>(D22-E22)/E22</f>
        <v>1.2278308321964478E-2</v>
      </c>
      <c r="G22" s="104">
        <v>32</v>
      </c>
      <c r="H22" s="105">
        <v>3</v>
      </c>
      <c r="I22" s="105">
        <f>G22/H22</f>
        <v>10.666666666666666</v>
      </c>
      <c r="J22" s="105">
        <v>1</v>
      </c>
      <c r="K22" s="105">
        <v>24</v>
      </c>
      <c r="L22" s="102">
        <v>241831.63000000009</v>
      </c>
      <c r="M22" s="104">
        <v>37879</v>
      </c>
      <c r="N22" s="106">
        <v>44988</v>
      </c>
      <c r="O22" s="107" t="s">
        <v>43</v>
      </c>
      <c r="P22" s="109"/>
    </row>
    <row r="23" spans="1:16" s="43" customFormat="1" ht="24.6" customHeight="1" x14ac:dyDescent="0.2">
      <c r="A23" s="31">
        <v>21</v>
      </c>
      <c r="B23" s="34" t="s">
        <v>17</v>
      </c>
      <c r="C23" s="115" t="s">
        <v>228</v>
      </c>
      <c r="D23" s="116">
        <v>220</v>
      </c>
      <c r="E23" s="34" t="s">
        <v>17</v>
      </c>
      <c r="F23" s="34" t="s">
        <v>17</v>
      </c>
      <c r="G23" s="117">
        <v>88</v>
      </c>
      <c r="H23" s="118">
        <v>6</v>
      </c>
      <c r="I23" s="105">
        <f>G23/H23</f>
        <v>14.666666666666666</v>
      </c>
      <c r="J23" s="118">
        <v>2</v>
      </c>
      <c r="K23" s="34" t="s">
        <v>17</v>
      </c>
      <c r="L23" s="102">
        <v>139743.35</v>
      </c>
      <c r="M23" s="104">
        <v>27282</v>
      </c>
      <c r="N23" s="106">
        <v>44890</v>
      </c>
      <c r="O23" s="107" t="s">
        <v>219</v>
      </c>
      <c r="P23" s="87"/>
    </row>
    <row r="24" spans="1:16" s="43" customFormat="1" ht="24.6" customHeight="1" x14ac:dyDescent="0.2">
      <c r="A24" s="100">
        <v>22</v>
      </c>
      <c r="B24" s="100">
        <v>24</v>
      </c>
      <c r="C24" s="101" t="s">
        <v>197</v>
      </c>
      <c r="D24" s="102">
        <v>165</v>
      </c>
      <c r="E24" s="102">
        <v>137</v>
      </c>
      <c r="F24" s="103">
        <f>(D24-E24)/E24</f>
        <v>0.20437956204379562</v>
      </c>
      <c r="G24" s="104">
        <v>43</v>
      </c>
      <c r="H24" s="105" t="s">
        <v>17</v>
      </c>
      <c r="I24" s="105" t="s">
        <v>17</v>
      </c>
      <c r="J24" s="105">
        <v>3</v>
      </c>
      <c r="K24" s="105">
        <v>5</v>
      </c>
      <c r="L24" s="102">
        <v>47643</v>
      </c>
      <c r="M24" s="104">
        <v>10297</v>
      </c>
      <c r="N24" s="106">
        <v>45128</v>
      </c>
      <c r="O24" s="107" t="s">
        <v>28</v>
      </c>
      <c r="P24" s="109"/>
    </row>
    <row r="25" spans="1:16" s="43" customFormat="1" ht="24.6" customHeight="1" x14ac:dyDescent="0.2">
      <c r="A25" s="31">
        <v>23</v>
      </c>
      <c r="B25" s="100">
        <v>21</v>
      </c>
      <c r="C25" s="101" t="s">
        <v>54</v>
      </c>
      <c r="D25" s="102">
        <v>155</v>
      </c>
      <c r="E25" s="102">
        <v>200</v>
      </c>
      <c r="F25" s="103">
        <f>(D25-E25)/E25</f>
        <v>-0.22500000000000001</v>
      </c>
      <c r="G25" s="104">
        <v>62</v>
      </c>
      <c r="H25" s="105">
        <v>6</v>
      </c>
      <c r="I25" s="105">
        <f>G25/H25</f>
        <v>10.333333333333334</v>
      </c>
      <c r="J25" s="105">
        <v>2</v>
      </c>
      <c r="K25" s="103" t="s">
        <v>17</v>
      </c>
      <c r="L25" s="102">
        <v>73904.010000000009</v>
      </c>
      <c r="M25" s="104">
        <v>15696</v>
      </c>
      <c r="N25" s="106">
        <v>44981</v>
      </c>
      <c r="O25" s="107" t="s">
        <v>33</v>
      </c>
      <c r="P25" s="109"/>
    </row>
    <row r="26" spans="1:16" s="43" customFormat="1" ht="24.6" customHeight="1" x14ac:dyDescent="0.15">
      <c r="A26" s="100">
        <v>24</v>
      </c>
      <c r="B26" s="100">
        <v>18</v>
      </c>
      <c r="C26" s="119" t="s">
        <v>145</v>
      </c>
      <c r="D26" s="120">
        <v>147.80000000000001</v>
      </c>
      <c r="E26" s="120">
        <v>284</v>
      </c>
      <c r="F26" s="103">
        <f>(D26-E26)/E26</f>
        <v>-0.47957746478873237</v>
      </c>
      <c r="G26" s="110">
        <v>21</v>
      </c>
      <c r="H26" s="121">
        <v>2</v>
      </c>
      <c r="I26" s="121">
        <f>G26/H26</f>
        <v>10.5</v>
      </c>
      <c r="J26" s="110">
        <v>1</v>
      </c>
      <c r="K26" s="121">
        <v>11</v>
      </c>
      <c r="L26" s="120">
        <v>56835.58</v>
      </c>
      <c r="M26" s="110">
        <v>9152</v>
      </c>
      <c r="N26" s="106">
        <v>45086</v>
      </c>
      <c r="O26" s="107" t="s">
        <v>160</v>
      </c>
      <c r="P26" s="114"/>
    </row>
    <row r="27" spans="1:16" s="43" customFormat="1" ht="24.6" customHeight="1" x14ac:dyDescent="0.2">
      <c r="A27" s="31">
        <v>25</v>
      </c>
      <c r="B27" s="100">
        <v>23</v>
      </c>
      <c r="C27" s="101" t="s">
        <v>130</v>
      </c>
      <c r="D27" s="102">
        <v>79.7</v>
      </c>
      <c r="E27" s="102">
        <v>146.9</v>
      </c>
      <c r="F27" s="103">
        <f>(D27-E27)/E27</f>
        <v>-0.45745405037440434</v>
      </c>
      <c r="G27" s="104">
        <v>11</v>
      </c>
      <c r="H27" s="105">
        <v>2</v>
      </c>
      <c r="I27" s="105">
        <f>G27/H27</f>
        <v>5.5</v>
      </c>
      <c r="J27" s="105">
        <v>1</v>
      </c>
      <c r="K27" s="103" t="s">
        <v>17</v>
      </c>
      <c r="L27" s="102">
        <v>9119.8000000000011</v>
      </c>
      <c r="M27" s="104">
        <v>1405</v>
      </c>
      <c r="N27" s="106">
        <v>45079</v>
      </c>
      <c r="O27" s="107" t="s">
        <v>33</v>
      </c>
      <c r="P27" s="109"/>
    </row>
    <row r="28" spans="1:16" s="43" customFormat="1" ht="24.6" customHeight="1" x14ac:dyDescent="0.2">
      <c r="A28" s="100">
        <v>26</v>
      </c>
      <c r="B28" s="100">
        <v>22</v>
      </c>
      <c r="C28" s="101" t="s">
        <v>72</v>
      </c>
      <c r="D28" s="102">
        <v>62</v>
      </c>
      <c r="E28" s="102">
        <v>192.1</v>
      </c>
      <c r="F28" s="103">
        <f>(D28-E28)/E28</f>
        <v>-0.6772514315460697</v>
      </c>
      <c r="G28" s="104">
        <v>11</v>
      </c>
      <c r="H28" s="105">
        <v>1</v>
      </c>
      <c r="I28" s="105">
        <f>G28/H28</f>
        <v>11</v>
      </c>
      <c r="J28" s="105">
        <v>1</v>
      </c>
      <c r="K28" s="103" t="s">
        <v>17</v>
      </c>
      <c r="L28" s="102">
        <v>62010</v>
      </c>
      <c r="M28" s="104">
        <v>8365</v>
      </c>
      <c r="N28" s="106">
        <v>45012</v>
      </c>
      <c r="O28" s="107" t="s">
        <v>73</v>
      </c>
      <c r="P28" s="109"/>
    </row>
    <row r="29" spans="1:16" s="43" customFormat="1" ht="24.6" customHeight="1" x14ac:dyDescent="0.2">
      <c r="A29" s="31">
        <v>27</v>
      </c>
      <c r="B29" s="100">
        <v>27</v>
      </c>
      <c r="C29" s="101" t="s">
        <v>48</v>
      </c>
      <c r="D29" s="102">
        <v>34</v>
      </c>
      <c r="E29" s="102">
        <v>62</v>
      </c>
      <c r="F29" s="103">
        <f>(D29-E29)/E29</f>
        <v>-0.45161290322580644</v>
      </c>
      <c r="G29" s="104">
        <v>7</v>
      </c>
      <c r="H29" s="105">
        <v>1</v>
      </c>
      <c r="I29" s="105">
        <f>G29/H29</f>
        <v>7</v>
      </c>
      <c r="J29" s="105">
        <v>1</v>
      </c>
      <c r="K29" s="103" t="s">
        <v>17</v>
      </c>
      <c r="L29" s="102">
        <v>35674.9</v>
      </c>
      <c r="M29" s="104">
        <v>5736</v>
      </c>
      <c r="N29" s="106">
        <v>44960</v>
      </c>
      <c r="O29" s="107" t="s">
        <v>49</v>
      </c>
      <c r="P29" s="10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SUBTOTAL(109,Table13245678910111213141517161819[Pajamos 
(GBO)])</f>
        <v>150337.44000000003</v>
      </c>
      <c r="E30" s="52" t="s">
        <v>229</v>
      </c>
      <c r="F30" s="81">
        <f t="shared" ref="F30" si="0">(D30-E30)/E30</f>
        <v>-0.25861435355732088</v>
      </c>
      <c r="G30" s="78">
        <f>SUBTOTAL(109,Table13245678910111213141517161819[Žiūrovų sk. 
(ADM)])</f>
        <v>22659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2:15" hidden="1" x14ac:dyDescent="0.15">
      <c r="B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2:15" hidden="1" x14ac:dyDescent="0.15">
      <c r="B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2:15" hidden="1" x14ac:dyDescent="0.15">
      <c r="B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2:15" hidden="1" x14ac:dyDescent="0.15">
      <c r="B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2:15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2:15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2:15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2:15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2:15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38" sqref="N38:O38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148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5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5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5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5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5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15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5" customHeight="1" x14ac:dyDescent="0.15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15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15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15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15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15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15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15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15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15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15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15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15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15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15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15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15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15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15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15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15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  <c r="L52" s="3"/>
    </row>
    <row r="53" spans="1:16383" ht="11.25" hidden="1" x14ac:dyDescent="0.15">
      <c r="F53" s="4"/>
      <c r="L53" s="3"/>
    </row>
    <row r="54" spans="1:16383" ht="11.25" hidden="1" x14ac:dyDescent="0.15">
      <c r="F54" s="4"/>
      <c r="L54" s="3"/>
    </row>
    <row r="55" spans="1:16383" ht="11.25" hidden="1" x14ac:dyDescent="0.15">
      <c r="F55" s="4"/>
    </row>
    <row r="56" spans="1:16383" s="44" customFormat="1" ht="11.25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25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25" hidden="1" x14ac:dyDescent="0.15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O25" sqref="O25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140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5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5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5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5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5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5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5" customHeight="1" x14ac:dyDescent="0.15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5" customHeight="1" x14ac:dyDescent="0.15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15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15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15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15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15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15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15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15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15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15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15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15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N21" sqref="N21:O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129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5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5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5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5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5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15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5" customHeight="1" x14ac:dyDescent="0.15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5" customHeight="1" x14ac:dyDescent="0.15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15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15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15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15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15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15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15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15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15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15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15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15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15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15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15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15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15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15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15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15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  <c r="L52" s="3"/>
    </row>
    <row r="53" spans="1:16383" hidden="1" x14ac:dyDescent="0.15">
      <c r="F53" s="4"/>
      <c r="L53" s="3"/>
    </row>
    <row r="54" spans="1:16383" hidden="1" x14ac:dyDescent="0.15">
      <c r="F54" s="4"/>
    </row>
    <row r="55" spans="1:16383" s="44" customFormat="1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O20" sqref="O20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117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5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5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5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5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5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5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15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5" customHeight="1" x14ac:dyDescent="0.15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5" customHeight="1" x14ac:dyDescent="0.15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15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15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15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15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15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15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15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15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15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15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15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15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15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15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</row>
    <row r="53" spans="1:16383" s="44" customFormat="1" hidden="1" x14ac:dyDescent="0.15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15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zoomScale="60" zoomScaleNormal="60" workbookViewId="0">
      <selection activeCell="F32" sqref="F32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110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5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5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5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5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5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5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15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5" customHeight="1" x14ac:dyDescent="0.15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5" customHeight="1" x14ac:dyDescent="0.15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15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5" customHeight="1" x14ac:dyDescent="0.15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5" customHeight="1" x14ac:dyDescent="0.15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5" customHeight="1" x14ac:dyDescent="0.15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15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15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15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15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15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1:16383" s="44" customFormat="1" hidden="1" x14ac:dyDescent="0.15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15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98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5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5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5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5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5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5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5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5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5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5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5" customHeight="1" x14ac:dyDescent="0.15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15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15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5" customHeight="1" x14ac:dyDescent="0.15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5" customHeight="1" x14ac:dyDescent="0.15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5" customHeight="1" x14ac:dyDescent="0.15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5" customHeight="1" x14ac:dyDescent="0.15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15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5" customHeight="1" x14ac:dyDescent="0.15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5" customHeight="1" x14ac:dyDescent="0.15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5" customHeight="1" x14ac:dyDescent="0.15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5" customHeight="1" x14ac:dyDescent="0.15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5" customHeight="1" x14ac:dyDescent="0.15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5" customHeight="1" x14ac:dyDescent="0.15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5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6:6" hidden="1" x14ac:dyDescent="0.15">
      <c r="F49" s="4"/>
    </row>
    <row r="50" spans="6:6" hidden="1" x14ac:dyDescent="0.15">
      <c r="F50" s="4"/>
    </row>
    <row r="51" spans="6:6" hidden="1" x14ac:dyDescent="0.15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A39" sqref="A39:O39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58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99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5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5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5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5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5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5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5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5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5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5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5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5" customHeight="1" x14ac:dyDescent="0.15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15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15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5" customHeight="1" x14ac:dyDescent="0.15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5" customHeight="1" x14ac:dyDescent="0.15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5" customHeight="1" x14ac:dyDescent="0.15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5" customHeight="1" x14ac:dyDescent="0.15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5" customHeight="1" x14ac:dyDescent="0.15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5" customHeight="1" x14ac:dyDescent="0.15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5" customHeight="1" x14ac:dyDescent="0.15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5" customHeight="1" x14ac:dyDescent="0.15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5" customHeight="1" x14ac:dyDescent="0.15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5" customHeight="1" x14ac:dyDescent="0.15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5" customHeight="1" x14ac:dyDescent="0.15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15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5" customHeight="1" x14ac:dyDescent="0.15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5" customHeight="1" x14ac:dyDescent="0.15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5" customHeight="1" x14ac:dyDescent="0.15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5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6:12" hidden="1" x14ac:dyDescent="0.15">
      <c r="F49" s="4"/>
      <c r="L49" s="3"/>
    </row>
    <row r="50" spans="6:12" hidden="1" x14ac:dyDescent="0.15">
      <c r="F50" s="4"/>
      <c r="L50" s="3"/>
    </row>
    <row r="51" spans="6:12" hidden="1" x14ac:dyDescent="0.15">
      <c r="F51" s="4"/>
      <c r="L51" s="3"/>
    </row>
    <row r="52" spans="6:12" hidden="1" x14ac:dyDescent="0.15">
      <c r="F52" s="4"/>
      <c r="L52" s="3"/>
    </row>
    <row r="53" spans="6:12" hidden="1" x14ac:dyDescent="0.15">
      <c r="F53" s="4"/>
    </row>
    <row r="54" spans="6:12" hidden="1" x14ac:dyDescent="0.15">
      <c r="F54" s="4"/>
    </row>
    <row r="55" spans="6:12" hidden="1" x14ac:dyDescent="0.15">
      <c r="F55" s="4"/>
    </row>
    <row r="56" spans="6:12" hidden="1" x14ac:dyDescent="0.15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N36" sqref="N36:O36"/>
    </sheetView>
  </sheetViews>
  <sheetFormatPr defaultColWidth="18.28515625" defaultRowHeight="11.25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100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5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5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5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5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5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5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5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5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5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15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5" customHeight="1" x14ac:dyDescent="0.15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15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15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15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5" customHeight="1" x14ac:dyDescent="0.15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5" customHeight="1" x14ac:dyDescent="0.15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5" customHeight="1" x14ac:dyDescent="0.15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5" customHeight="1" x14ac:dyDescent="0.15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5" customHeight="1" x14ac:dyDescent="0.15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5" customHeight="1" x14ac:dyDescent="0.15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5" customHeight="1" x14ac:dyDescent="0.15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5" customHeight="1" x14ac:dyDescent="0.15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5" customHeight="1" x14ac:dyDescent="0.15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5" customHeight="1" x14ac:dyDescent="0.15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5" customHeight="1" x14ac:dyDescent="0.15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5" customHeight="1" x14ac:dyDescent="0.15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5" customHeight="1" x14ac:dyDescent="0.15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5" customHeight="1" x14ac:dyDescent="0.15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5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15">
      <c r="F42" s="4"/>
      <c r="L42" s="3"/>
    </row>
    <row r="43" spans="1:15" x14ac:dyDescent="0.15">
      <c r="F43" s="4"/>
      <c r="L43" s="3"/>
    </row>
    <row r="44" spans="1:15" x14ac:dyDescent="0.15">
      <c r="F44" s="4"/>
      <c r="L44" s="3"/>
    </row>
    <row r="45" spans="1:15" x14ac:dyDescent="0.15">
      <c r="F45" s="4"/>
      <c r="L45" s="3"/>
    </row>
    <row r="46" spans="1:15" x14ac:dyDescent="0.15">
      <c r="F46" s="4"/>
      <c r="L46" s="3"/>
    </row>
    <row r="47" spans="1:15" x14ac:dyDescent="0.15">
      <c r="F47" s="4"/>
      <c r="L47" s="3"/>
    </row>
    <row r="48" spans="1:15" x14ac:dyDescent="0.15">
      <c r="F48" s="4"/>
      <c r="L48" s="3"/>
    </row>
    <row r="49" spans="6:12" x14ac:dyDescent="0.15">
      <c r="F49" s="4"/>
      <c r="L49" s="3"/>
    </row>
    <row r="50" spans="6:12" x14ac:dyDescent="0.15">
      <c r="F50" s="4"/>
      <c r="L50" s="3"/>
    </row>
    <row r="51" spans="6:12" x14ac:dyDescent="0.15">
      <c r="F51" s="4"/>
      <c r="L51" s="3"/>
    </row>
    <row r="52" spans="6:12" x14ac:dyDescent="0.15">
      <c r="F52" s="4"/>
      <c r="L52" s="3"/>
    </row>
    <row r="53" spans="6:12" x14ac:dyDescent="0.15">
      <c r="F53" s="4"/>
      <c r="L53" s="3"/>
    </row>
    <row r="54" spans="6:12" x14ac:dyDescent="0.15">
      <c r="F54" s="4"/>
      <c r="L54" s="3"/>
    </row>
    <row r="55" spans="6:12" x14ac:dyDescent="0.15">
      <c r="F55" s="4"/>
    </row>
    <row r="56" spans="6:12" x14ac:dyDescent="0.15">
      <c r="F56" s="4"/>
    </row>
    <row r="57" spans="6:12" x14ac:dyDescent="0.15">
      <c r="F57" s="4"/>
    </row>
    <row r="58" spans="6:12" x14ac:dyDescent="0.15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2" zoomScale="60" zoomScaleNormal="60" workbookViewId="0">
      <selection activeCell="O30" sqref="O3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4" width="18.28515625" style="1" hidden="1"/>
  </cols>
  <sheetData>
    <row r="1" spans="1:18" s="8" customFormat="1" ht="40.5" customHeight="1" thickBot="1" x14ac:dyDescent="0.25">
      <c r="A1" s="98" t="s">
        <v>101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5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5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5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5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5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5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5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5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5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5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5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5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15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5" customHeight="1" x14ac:dyDescent="0.15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5" customHeight="1" x14ac:dyDescent="0.15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15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15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15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15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15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15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15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5" hidden="1" customHeight="1" x14ac:dyDescent="0.15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5" hidden="1" customHeight="1" x14ac:dyDescent="0.15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5" hidden="1" customHeight="1" x14ac:dyDescent="0.15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5" hidden="1" customHeight="1" x14ac:dyDescent="0.15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5" hidden="1" customHeight="1" x14ac:dyDescent="0.15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5" hidden="1" customHeight="1" x14ac:dyDescent="0.15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5" hidden="1" customHeight="1" x14ac:dyDescent="0.15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5" hidden="1" customHeight="1" x14ac:dyDescent="0.15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5" hidden="1" customHeight="1" x14ac:dyDescent="0.15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5" hidden="1" customHeight="1" x14ac:dyDescent="0.15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5" hidden="1" customHeight="1" x14ac:dyDescent="0.15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t="24.95" hidden="1" customHeight="1" x14ac:dyDescent="0.15">
      <c r="B50" s="8"/>
      <c r="C50" s="11"/>
      <c r="F50" s="4"/>
      <c r="L50" s="3"/>
    </row>
    <row r="51" spans="2:12" ht="24.95" hidden="1" customHeight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2D9D-B7BE-4221-811C-20114DF41C92}">
  <dimension ref="A1:XFC57"/>
  <sheetViews>
    <sheetView zoomScale="60" zoomScaleNormal="60" workbookViewId="0">
      <selection activeCell="D30" sqref="D30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214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54512.160000000003</v>
      </c>
      <c r="E3" s="96">
        <v>98170.32</v>
      </c>
      <c r="F3" s="34">
        <f>(D3-E3)/E3</f>
        <v>-0.44471852592514721</v>
      </c>
      <c r="G3" s="93">
        <v>6662</v>
      </c>
      <c r="H3" s="92">
        <v>118</v>
      </c>
      <c r="I3" s="92">
        <f t="shared" ref="I3:I12" si="0">G3/H3</f>
        <v>56.457627118644069</v>
      </c>
      <c r="J3" s="92">
        <v>16</v>
      </c>
      <c r="K3" s="92">
        <v>4</v>
      </c>
      <c r="L3" s="96">
        <v>802775.67</v>
      </c>
      <c r="M3" s="93">
        <v>111551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46294.52</v>
      </c>
      <c r="E4" s="96">
        <v>74518.62</v>
      </c>
      <c r="F4" s="34">
        <f>(D4-E4)/E4</f>
        <v>-0.37875231720608887</v>
      </c>
      <c r="G4" s="93">
        <v>6893</v>
      </c>
      <c r="H4" s="92">
        <v>131</v>
      </c>
      <c r="I4" s="92">
        <f t="shared" si="0"/>
        <v>52.618320610687022</v>
      </c>
      <c r="J4" s="92">
        <v>18</v>
      </c>
      <c r="K4" s="92">
        <v>4</v>
      </c>
      <c r="L4" s="96">
        <v>945166.2</v>
      </c>
      <c r="M4" s="93">
        <v>141288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5" t="s">
        <v>15</v>
      </c>
      <c r="C5" s="32" t="s">
        <v>216</v>
      </c>
      <c r="D5" s="96">
        <v>33605.339999999997</v>
      </c>
      <c r="E5" s="34" t="s">
        <v>17</v>
      </c>
      <c r="F5" s="34" t="s">
        <v>17</v>
      </c>
      <c r="G5" s="93">
        <v>4790</v>
      </c>
      <c r="H5" s="92">
        <v>110</v>
      </c>
      <c r="I5" s="92">
        <f t="shared" si="0"/>
        <v>43.545454545454547</v>
      </c>
      <c r="J5" s="92">
        <v>14</v>
      </c>
      <c r="K5" s="92">
        <v>1</v>
      </c>
      <c r="L5" s="96">
        <v>49582.02</v>
      </c>
      <c r="M5" s="93">
        <v>6953</v>
      </c>
      <c r="N5" s="37">
        <v>45149</v>
      </c>
      <c r="O5" s="59" t="s">
        <v>23</v>
      </c>
      <c r="P5" s="87"/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209</v>
      </c>
      <c r="D6" s="97">
        <v>22198.55</v>
      </c>
      <c r="E6" s="97">
        <v>37109.71</v>
      </c>
      <c r="F6" s="34">
        <f>(D6-E6)/E6</f>
        <v>-0.40181289479222554</v>
      </c>
      <c r="G6" s="94">
        <v>3284</v>
      </c>
      <c r="H6" s="92">
        <v>79</v>
      </c>
      <c r="I6" s="92">
        <f t="shared" si="0"/>
        <v>41.569620253164558</v>
      </c>
      <c r="J6" s="92">
        <v>11</v>
      </c>
      <c r="K6" s="92">
        <v>2</v>
      </c>
      <c r="L6" s="97">
        <v>103003.87</v>
      </c>
      <c r="M6" s="94">
        <v>16120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1">
        <v>5</v>
      </c>
      <c r="C7" s="32" t="s">
        <v>154</v>
      </c>
      <c r="D7" s="96">
        <v>9186.9</v>
      </c>
      <c r="E7" s="96">
        <v>9774.83</v>
      </c>
      <c r="F7" s="34">
        <f>(D7-E7)/E7</f>
        <v>-6.0147337600756259E-2</v>
      </c>
      <c r="G7" s="93">
        <v>1756</v>
      </c>
      <c r="H7" s="92">
        <v>48</v>
      </c>
      <c r="I7" s="92">
        <f t="shared" si="0"/>
        <v>36.583333333333336</v>
      </c>
      <c r="J7" s="92">
        <v>11</v>
      </c>
      <c r="K7" s="92">
        <v>9</v>
      </c>
      <c r="L7" s="96">
        <v>425179.49</v>
      </c>
      <c r="M7" s="93">
        <v>84007</v>
      </c>
      <c r="N7" s="37">
        <v>45093</v>
      </c>
      <c r="O7" s="59" t="s">
        <v>49</v>
      </c>
      <c r="P7" s="67"/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210</v>
      </c>
      <c r="D8" s="97">
        <v>8788.52</v>
      </c>
      <c r="E8" s="97">
        <v>17305.099999999999</v>
      </c>
      <c r="F8" s="34">
        <f>(D8-E8)/E8</f>
        <v>-0.49214277871841244</v>
      </c>
      <c r="G8" s="94">
        <v>1621</v>
      </c>
      <c r="H8" s="92">
        <v>80</v>
      </c>
      <c r="I8" s="92">
        <f t="shared" si="0"/>
        <v>20.262499999999999</v>
      </c>
      <c r="J8" s="92">
        <v>16</v>
      </c>
      <c r="K8" s="92">
        <v>2</v>
      </c>
      <c r="L8" s="97">
        <v>45819.199999999997</v>
      </c>
      <c r="M8" s="94">
        <v>8962</v>
      </c>
      <c r="N8" s="37">
        <v>45142</v>
      </c>
      <c r="O8" s="59" t="s">
        <v>159</v>
      </c>
      <c r="P8" s="89"/>
      <c r="R8" s="31"/>
    </row>
    <row r="9" spans="1:18" s="39" customFormat="1" ht="24.95" customHeight="1" x14ac:dyDescent="0.2">
      <c r="A9" s="31">
        <v>7</v>
      </c>
      <c r="B9" s="31">
        <v>6</v>
      </c>
      <c r="C9" s="32" t="s">
        <v>184</v>
      </c>
      <c r="D9" s="96">
        <v>6634.6</v>
      </c>
      <c r="E9" s="96">
        <v>8223.8799999999992</v>
      </c>
      <c r="F9" s="34">
        <f>(D9-E9)/E9</f>
        <v>-0.19325184706002507</v>
      </c>
      <c r="G9" s="93">
        <v>1278</v>
      </c>
      <c r="H9" s="92">
        <v>50</v>
      </c>
      <c r="I9" s="92">
        <f t="shared" si="0"/>
        <v>25.56</v>
      </c>
      <c r="J9" s="92">
        <v>12</v>
      </c>
      <c r="K9" s="92">
        <v>5</v>
      </c>
      <c r="L9" s="96">
        <v>181876.93</v>
      </c>
      <c r="M9" s="93">
        <v>36536</v>
      </c>
      <c r="N9" s="37">
        <v>45121</v>
      </c>
      <c r="O9" s="59" t="s">
        <v>25</v>
      </c>
      <c r="P9" s="89"/>
      <c r="R9" s="31"/>
    </row>
    <row r="10" spans="1:18" s="39" customFormat="1" ht="24.95" customHeight="1" x14ac:dyDescent="0.2">
      <c r="A10" s="31">
        <v>8</v>
      </c>
      <c r="B10" s="31">
        <v>7</v>
      </c>
      <c r="C10" s="32" t="s">
        <v>186</v>
      </c>
      <c r="D10" s="96">
        <v>4505.57</v>
      </c>
      <c r="E10" s="96">
        <v>9130.1200000000008</v>
      </c>
      <c r="F10" s="34">
        <f>(D10-E10)/E10</f>
        <v>-0.50651579606839792</v>
      </c>
      <c r="G10" s="93">
        <v>643</v>
      </c>
      <c r="H10" s="92">
        <v>25</v>
      </c>
      <c r="I10" s="92">
        <f t="shared" si="0"/>
        <v>25.72</v>
      </c>
      <c r="J10" s="92">
        <v>7</v>
      </c>
      <c r="K10" s="92">
        <v>5</v>
      </c>
      <c r="L10" s="96">
        <v>179615.16</v>
      </c>
      <c r="M10" s="93">
        <v>26050</v>
      </c>
      <c r="N10" s="37">
        <v>45121</v>
      </c>
      <c r="O10" s="59" t="s">
        <v>159</v>
      </c>
      <c r="P10" s="89"/>
      <c r="R10" s="31"/>
    </row>
    <row r="11" spans="1:18" s="39" customFormat="1" ht="24.95" customHeight="1" x14ac:dyDescent="0.2">
      <c r="A11" s="31">
        <v>9</v>
      </c>
      <c r="B11" s="35" t="s">
        <v>15</v>
      </c>
      <c r="C11" s="32" t="s">
        <v>218</v>
      </c>
      <c r="D11" s="96">
        <v>4349.08</v>
      </c>
      <c r="E11" s="34" t="s">
        <v>17</v>
      </c>
      <c r="F11" s="34" t="s">
        <v>17</v>
      </c>
      <c r="G11" s="93">
        <v>881</v>
      </c>
      <c r="H11" s="92">
        <v>65</v>
      </c>
      <c r="I11" s="92">
        <f t="shared" si="0"/>
        <v>13.553846153846154</v>
      </c>
      <c r="J11" s="92">
        <v>16</v>
      </c>
      <c r="K11" s="92">
        <v>1</v>
      </c>
      <c r="L11" s="96">
        <v>4349.08</v>
      </c>
      <c r="M11" s="93">
        <v>881</v>
      </c>
      <c r="N11" s="37">
        <v>45149</v>
      </c>
      <c r="O11" s="59" t="s">
        <v>219</v>
      </c>
      <c r="P11" s="89"/>
      <c r="R11" s="31"/>
    </row>
    <row r="12" spans="1:18" s="43" customFormat="1" ht="24" customHeight="1" x14ac:dyDescent="0.2">
      <c r="A12" s="31">
        <v>10</v>
      </c>
      <c r="B12" s="35" t="s">
        <v>15</v>
      </c>
      <c r="C12" s="32" t="s">
        <v>220</v>
      </c>
      <c r="D12" s="96">
        <v>3301.5</v>
      </c>
      <c r="E12" s="34" t="s">
        <v>17</v>
      </c>
      <c r="F12" s="34" t="s">
        <v>17</v>
      </c>
      <c r="G12" s="93">
        <v>481</v>
      </c>
      <c r="H12" s="92">
        <v>38</v>
      </c>
      <c r="I12" s="92">
        <f t="shared" si="0"/>
        <v>12.657894736842104</v>
      </c>
      <c r="J12" s="92">
        <v>12</v>
      </c>
      <c r="K12" s="92">
        <v>1</v>
      </c>
      <c r="L12" s="96">
        <v>3301.5</v>
      </c>
      <c r="M12" s="93">
        <v>481</v>
      </c>
      <c r="N12" s="37">
        <v>45149</v>
      </c>
      <c r="O12" s="59" t="s">
        <v>219</v>
      </c>
      <c r="P12" s="89"/>
    </row>
    <row r="13" spans="1:18" s="43" customFormat="1" ht="24.6" customHeight="1" x14ac:dyDescent="0.2">
      <c r="A13" s="31">
        <v>11</v>
      </c>
      <c r="B13" s="35" t="s">
        <v>15</v>
      </c>
      <c r="C13" s="32" t="s">
        <v>217</v>
      </c>
      <c r="D13" s="96">
        <v>3246.94</v>
      </c>
      <c r="E13" s="34" t="s">
        <v>17</v>
      </c>
      <c r="F13" s="34" t="s">
        <v>17</v>
      </c>
      <c r="G13" s="93">
        <v>665</v>
      </c>
      <c r="H13" s="34" t="s">
        <v>17</v>
      </c>
      <c r="I13" s="34" t="s">
        <v>17</v>
      </c>
      <c r="J13" s="92">
        <v>9</v>
      </c>
      <c r="K13" s="92">
        <v>1</v>
      </c>
      <c r="L13" s="96">
        <v>3246.94</v>
      </c>
      <c r="M13" s="93">
        <v>665</v>
      </c>
      <c r="N13" s="37">
        <v>45149</v>
      </c>
      <c r="O13" s="59" t="s">
        <v>67</v>
      </c>
      <c r="P13" s="87"/>
    </row>
    <row r="14" spans="1:18" s="43" customFormat="1" ht="24.6" customHeight="1" x14ac:dyDescent="0.15">
      <c r="A14" s="31">
        <v>12</v>
      </c>
      <c r="B14" s="31">
        <v>8</v>
      </c>
      <c r="C14" s="32" t="s">
        <v>180</v>
      </c>
      <c r="D14" s="96">
        <v>2044.6</v>
      </c>
      <c r="E14" s="96">
        <v>5277.72</v>
      </c>
      <c r="F14" s="34">
        <f>(D14-E14)/E14</f>
        <v>-0.61259786422925055</v>
      </c>
      <c r="G14" s="93">
        <v>278</v>
      </c>
      <c r="H14" s="92">
        <v>10</v>
      </c>
      <c r="I14" s="92">
        <f t="shared" ref="I14:I25" si="1">G14/H14</f>
        <v>27.8</v>
      </c>
      <c r="J14" s="92">
        <v>5</v>
      </c>
      <c r="K14" s="92">
        <v>6</v>
      </c>
      <c r="L14" s="96">
        <v>209704.48</v>
      </c>
      <c r="M14" s="93">
        <v>29514</v>
      </c>
      <c r="N14" s="37">
        <v>45114</v>
      </c>
      <c r="O14" s="59" t="s">
        <v>23</v>
      </c>
      <c r="P14" s="67"/>
    </row>
    <row r="15" spans="1:18" s="43" customFormat="1" ht="24.6" customHeight="1" x14ac:dyDescent="0.2">
      <c r="A15" s="31">
        <v>13</v>
      </c>
      <c r="B15" s="31">
        <v>11</v>
      </c>
      <c r="C15" s="32" t="s">
        <v>200</v>
      </c>
      <c r="D15" s="96">
        <v>1008.55</v>
      </c>
      <c r="E15" s="96">
        <v>3669.14</v>
      </c>
      <c r="F15" s="34">
        <f>(D15-E15)/E15</f>
        <v>-0.72512632387971032</v>
      </c>
      <c r="G15" s="93">
        <v>149</v>
      </c>
      <c r="H15" s="92">
        <v>6</v>
      </c>
      <c r="I15" s="92">
        <f t="shared" si="1"/>
        <v>24.833333333333332</v>
      </c>
      <c r="J15" s="92">
        <v>3</v>
      </c>
      <c r="K15" s="92">
        <v>3</v>
      </c>
      <c r="L15" s="96">
        <v>33662.43</v>
      </c>
      <c r="M15" s="93">
        <v>4963</v>
      </c>
      <c r="N15" s="37">
        <v>45135</v>
      </c>
      <c r="O15" s="59" t="s">
        <v>25</v>
      </c>
      <c r="P15" s="89"/>
    </row>
    <row r="16" spans="1:18" s="43" customFormat="1" ht="24.6" customHeight="1" x14ac:dyDescent="0.2">
      <c r="A16" s="31">
        <v>14</v>
      </c>
      <c r="B16" s="31">
        <v>12</v>
      </c>
      <c r="C16" s="32" t="s">
        <v>175</v>
      </c>
      <c r="D16" s="97">
        <v>458.83</v>
      </c>
      <c r="E16" s="97">
        <v>1096.25</v>
      </c>
      <c r="F16" s="34">
        <f>(D16-E16)/E16</f>
        <v>-0.58145496009122011</v>
      </c>
      <c r="G16" s="94">
        <v>102</v>
      </c>
      <c r="H16" s="92">
        <v>9</v>
      </c>
      <c r="I16" s="92">
        <f t="shared" si="1"/>
        <v>11.333333333333334</v>
      </c>
      <c r="J16" s="92">
        <v>4</v>
      </c>
      <c r="K16" s="92">
        <v>7</v>
      </c>
      <c r="L16" s="97">
        <v>93504.24</v>
      </c>
      <c r="M16" s="94">
        <v>20034</v>
      </c>
      <c r="N16" s="37">
        <v>45107</v>
      </c>
      <c r="O16" s="59" t="s">
        <v>160</v>
      </c>
      <c r="P16" s="89"/>
    </row>
    <row r="17" spans="1:16" s="43" customFormat="1" ht="24.6" customHeight="1" x14ac:dyDescent="0.2">
      <c r="A17" s="31">
        <v>15</v>
      </c>
      <c r="B17" s="35" t="s">
        <v>17</v>
      </c>
      <c r="C17" s="32" t="s">
        <v>131</v>
      </c>
      <c r="D17" s="96">
        <v>345</v>
      </c>
      <c r="E17" s="34" t="s">
        <v>17</v>
      </c>
      <c r="F17" s="34" t="s">
        <v>17</v>
      </c>
      <c r="G17" s="93">
        <v>109</v>
      </c>
      <c r="H17" s="92">
        <v>7</v>
      </c>
      <c r="I17" s="92">
        <f t="shared" si="1"/>
        <v>15.571428571428571</v>
      </c>
      <c r="J17" s="92">
        <v>3</v>
      </c>
      <c r="K17" s="34" t="s">
        <v>17</v>
      </c>
      <c r="L17" s="96">
        <v>170330.08</v>
      </c>
      <c r="M17" s="93">
        <v>35280</v>
      </c>
      <c r="N17" s="37">
        <v>44925</v>
      </c>
      <c r="O17" s="59" t="s">
        <v>33</v>
      </c>
      <c r="P17" s="89"/>
    </row>
    <row r="18" spans="1:16" s="43" customFormat="1" ht="24" customHeight="1" x14ac:dyDescent="0.2">
      <c r="A18" s="31">
        <v>16</v>
      </c>
      <c r="B18" s="31">
        <v>21</v>
      </c>
      <c r="C18" s="32" t="s">
        <v>62</v>
      </c>
      <c r="D18" s="45">
        <v>311.8</v>
      </c>
      <c r="E18" s="45">
        <v>65.2</v>
      </c>
      <c r="F18" s="34">
        <f>(D18-E18)/E18</f>
        <v>3.7822085889570554</v>
      </c>
      <c r="G18" s="46">
        <v>60</v>
      </c>
      <c r="H18" s="92">
        <v>3</v>
      </c>
      <c r="I18" s="92">
        <f t="shared" si="1"/>
        <v>20</v>
      </c>
      <c r="J18" s="92">
        <v>2</v>
      </c>
      <c r="K18" s="92">
        <v>15</v>
      </c>
      <c r="L18" s="45">
        <v>45939.839999999997</v>
      </c>
      <c r="M18" s="94">
        <v>9546</v>
      </c>
      <c r="N18" s="37">
        <v>45044</v>
      </c>
      <c r="O18" s="59" t="s">
        <v>33</v>
      </c>
      <c r="P18" s="89"/>
    </row>
    <row r="19" spans="1:16" s="43" customFormat="1" ht="24.6" customHeight="1" x14ac:dyDescent="0.15">
      <c r="A19" s="31">
        <v>17</v>
      </c>
      <c r="B19" s="31">
        <v>13</v>
      </c>
      <c r="C19" s="32" t="s">
        <v>138</v>
      </c>
      <c r="D19" s="96">
        <v>307.5</v>
      </c>
      <c r="E19" s="96">
        <v>422.5</v>
      </c>
      <c r="F19" s="34">
        <f>(D19-E19)/E19</f>
        <v>-0.27218934911242604</v>
      </c>
      <c r="G19" s="93">
        <v>124</v>
      </c>
      <c r="H19" s="92">
        <v>6</v>
      </c>
      <c r="I19" s="92">
        <f t="shared" si="1"/>
        <v>20.666666666666668</v>
      </c>
      <c r="J19" s="92">
        <v>2</v>
      </c>
      <c r="K19" s="34" t="s">
        <v>17</v>
      </c>
      <c r="L19" s="96">
        <v>1343952.74</v>
      </c>
      <c r="M19" s="93">
        <v>250014</v>
      </c>
      <c r="N19" s="37">
        <v>44743</v>
      </c>
      <c r="O19" s="59" t="s">
        <v>160</v>
      </c>
      <c r="P19" s="67"/>
    </row>
    <row r="20" spans="1:16" s="43" customFormat="1" ht="24.6" customHeight="1" x14ac:dyDescent="0.15">
      <c r="A20" s="31">
        <v>18</v>
      </c>
      <c r="B20" s="31">
        <v>17</v>
      </c>
      <c r="C20" s="41" t="s">
        <v>145</v>
      </c>
      <c r="D20" s="33">
        <v>284</v>
      </c>
      <c r="E20" s="33">
        <v>295</v>
      </c>
      <c r="F20" s="34">
        <f>(D20-E20)/E20</f>
        <v>-3.7288135593220341E-2</v>
      </c>
      <c r="G20" s="35">
        <v>52</v>
      </c>
      <c r="H20" s="36">
        <v>3</v>
      </c>
      <c r="I20" s="36">
        <f t="shared" si="1"/>
        <v>17.333333333333332</v>
      </c>
      <c r="J20" s="35">
        <v>2</v>
      </c>
      <c r="K20" s="36">
        <v>10</v>
      </c>
      <c r="L20" s="33">
        <v>56552.78</v>
      </c>
      <c r="M20" s="35">
        <v>9106</v>
      </c>
      <c r="N20" s="37">
        <v>45086</v>
      </c>
      <c r="O20" s="59" t="s">
        <v>160</v>
      </c>
      <c r="P20" s="67"/>
    </row>
    <row r="21" spans="1:16" s="43" customFormat="1" ht="24.6" customHeight="1" x14ac:dyDescent="0.15">
      <c r="A21" s="31">
        <v>19</v>
      </c>
      <c r="B21" s="31">
        <v>15</v>
      </c>
      <c r="C21" s="32" t="s">
        <v>211</v>
      </c>
      <c r="D21" s="96">
        <v>237.5</v>
      </c>
      <c r="E21" s="96">
        <v>191.9</v>
      </c>
      <c r="F21" s="34">
        <f>(D21-E21)/E21</f>
        <v>0.23762376237623759</v>
      </c>
      <c r="G21" s="93">
        <v>95</v>
      </c>
      <c r="H21" s="92">
        <v>6</v>
      </c>
      <c r="I21" s="92">
        <f t="shared" si="1"/>
        <v>15.833333333333334</v>
      </c>
      <c r="J21" s="92">
        <v>2</v>
      </c>
      <c r="K21" s="34" t="s">
        <v>17</v>
      </c>
      <c r="L21" s="96">
        <v>423929.07</v>
      </c>
      <c r="M21" s="93">
        <v>83502</v>
      </c>
      <c r="N21" s="37">
        <v>44652</v>
      </c>
      <c r="O21" s="59" t="s">
        <v>159</v>
      </c>
      <c r="P21" s="67"/>
    </row>
    <row r="22" spans="1:16" s="43" customFormat="1" ht="24.6" customHeight="1" x14ac:dyDescent="0.2">
      <c r="A22" s="31">
        <v>20</v>
      </c>
      <c r="B22" s="31">
        <v>14</v>
      </c>
      <c r="C22" s="32" t="s">
        <v>42</v>
      </c>
      <c r="D22" s="96">
        <v>219.9</v>
      </c>
      <c r="E22" s="96">
        <v>583.9</v>
      </c>
      <c r="F22" s="34">
        <f>(D22-E22)/E22</f>
        <v>-0.62339441685220076</v>
      </c>
      <c r="G22" s="93">
        <v>31</v>
      </c>
      <c r="H22" s="92">
        <v>3</v>
      </c>
      <c r="I22" s="92">
        <f t="shared" si="1"/>
        <v>10.333333333333334</v>
      </c>
      <c r="J22" s="92">
        <v>1</v>
      </c>
      <c r="K22" s="92">
        <v>23</v>
      </c>
      <c r="L22" s="96">
        <v>241529.53000000009</v>
      </c>
      <c r="M22" s="93">
        <v>37836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5" t="s">
        <v>17</v>
      </c>
      <c r="C23" s="32" t="s">
        <v>54</v>
      </c>
      <c r="D23" s="96">
        <v>200</v>
      </c>
      <c r="E23" s="34" t="s">
        <v>17</v>
      </c>
      <c r="F23" s="34" t="s">
        <v>17</v>
      </c>
      <c r="G23" s="93">
        <v>80</v>
      </c>
      <c r="H23" s="92">
        <v>6</v>
      </c>
      <c r="I23" s="92">
        <f t="shared" si="1"/>
        <v>13.333333333333334</v>
      </c>
      <c r="J23" s="92">
        <v>2</v>
      </c>
      <c r="K23" s="34" t="s">
        <v>17</v>
      </c>
      <c r="L23" s="96">
        <v>73394.010000000009</v>
      </c>
      <c r="M23" s="93">
        <v>15492</v>
      </c>
      <c r="N23" s="37">
        <v>44981</v>
      </c>
      <c r="O23" s="59" t="s">
        <v>33</v>
      </c>
      <c r="P23" s="89"/>
    </row>
    <row r="24" spans="1:16" s="43" customFormat="1" ht="24.6" customHeight="1" x14ac:dyDescent="0.2">
      <c r="A24" s="31">
        <v>22</v>
      </c>
      <c r="B24" s="35" t="s">
        <v>17</v>
      </c>
      <c r="C24" s="32" t="s">
        <v>72</v>
      </c>
      <c r="D24" s="96">
        <v>192.1</v>
      </c>
      <c r="E24" s="34" t="s">
        <v>17</v>
      </c>
      <c r="F24" s="34" t="s">
        <v>17</v>
      </c>
      <c r="G24" s="93">
        <v>36</v>
      </c>
      <c r="H24" s="92">
        <v>2</v>
      </c>
      <c r="I24" s="92">
        <f t="shared" si="1"/>
        <v>18</v>
      </c>
      <c r="J24" s="92">
        <v>2</v>
      </c>
      <c r="K24" s="34" t="s">
        <v>17</v>
      </c>
      <c r="L24" s="96">
        <v>61948.1</v>
      </c>
      <c r="M24" s="93">
        <v>8354</v>
      </c>
      <c r="N24" s="37">
        <v>45012</v>
      </c>
      <c r="O24" s="59" t="s">
        <v>73</v>
      </c>
      <c r="P24" s="87"/>
    </row>
    <row r="25" spans="1:16" s="43" customFormat="1" ht="24.6" customHeight="1" x14ac:dyDescent="0.2">
      <c r="A25" s="31">
        <v>23</v>
      </c>
      <c r="B25" s="35" t="s">
        <v>17</v>
      </c>
      <c r="C25" s="32" t="s">
        <v>130</v>
      </c>
      <c r="D25" s="96">
        <v>146.9</v>
      </c>
      <c r="E25" s="34" t="s">
        <v>17</v>
      </c>
      <c r="F25" s="34" t="s">
        <v>17</v>
      </c>
      <c r="G25" s="93">
        <v>21</v>
      </c>
      <c r="H25" s="92">
        <v>2</v>
      </c>
      <c r="I25" s="92">
        <f t="shared" si="1"/>
        <v>10.5</v>
      </c>
      <c r="J25" s="92">
        <v>1</v>
      </c>
      <c r="K25" s="34" t="s">
        <v>17</v>
      </c>
      <c r="L25" s="96">
        <v>9040.1</v>
      </c>
      <c r="M25" s="93">
        <v>1394</v>
      </c>
      <c r="N25" s="37">
        <v>45079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1">
        <v>10</v>
      </c>
      <c r="C26" s="32" t="s">
        <v>197</v>
      </c>
      <c r="D26" s="96">
        <v>137</v>
      </c>
      <c r="E26" s="96">
        <v>2658</v>
      </c>
      <c r="F26" s="34">
        <f>(D26-E26)/E26</f>
        <v>-0.94845748683220465</v>
      </c>
      <c r="G26" s="93">
        <v>28</v>
      </c>
      <c r="H26" s="92" t="s">
        <v>17</v>
      </c>
      <c r="I26" s="92" t="s">
        <v>17</v>
      </c>
      <c r="J26" s="92">
        <v>3</v>
      </c>
      <c r="K26" s="92">
        <v>4</v>
      </c>
      <c r="L26" s="96">
        <v>47215</v>
      </c>
      <c r="M26" s="93">
        <v>10197</v>
      </c>
      <c r="N26" s="37">
        <v>45128</v>
      </c>
      <c r="O26" s="59" t="s">
        <v>28</v>
      </c>
      <c r="P26" s="89"/>
    </row>
    <row r="27" spans="1:16" s="43" customFormat="1" ht="24.6" customHeight="1" x14ac:dyDescent="0.2">
      <c r="A27" s="31">
        <v>25</v>
      </c>
      <c r="B27" s="35" t="s">
        <v>17</v>
      </c>
      <c r="C27" s="32" t="s">
        <v>47</v>
      </c>
      <c r="D27" s="96">
        <v>105</v>
      </c>
      <c r="E27" s="34" t="s">
        <v>17</v>
      </c>
      <c r="F27" s="34" t="s">
        <v>17</v>
      </c>
      <c r="G27" s="93">
        <v>20</v>
      </c>
      <c r="H27" s="92">
        <v>1</v>
      </c>
      <c r="I27" s="92">
        <f>G27/H27</f>
        <v>20</v>
      </c>
      <c r="J27" s="92">
        <v>1</v>
      </c>
      <c r="K27" s="34" t="s">
        <v>17</v>
      </c>
      <c r="L27" s="96">
        <v>281805.03999999998</v>
      </c>
      <c r="M27" s="93">
        <v>47479</v>
      </c>
      <c r="N27" s="37">
        <v>44973</v>
      </c>
      <c r="O27" s="59" t="s">
        <v>25</v>
      </c>
      <c r="P27" s="89"/>
    </row>
    <row r="28" spans="1:16" s="43" customFormat="1" ht="24.6" customHeight="1" x14ac:dyDescent="0.2">
      <c r="A28" s="31">
        <v>26</v>
      </c>
      <c r="B28" s="35" t="s">
        <v>17</v>
      </c>
      <c r="C28" s="32" t="s">
        <v>74</v>
      </c>
      <c r="D28" s="96">
        <v>94.3</v>
      </c>
      <c r="E28" s="34" t="s">
        <v>17</v>
      </c>
      <c r="F28" s="34" t="s">
        <v>17</v>
      </c>
      <c r="G28" s="93">
        <v>13</v>
      </c>
      <c r="H28" s="92">
        <v>1</v>
      </c>
      <c r="I28" s="92">
        <f>G28/H28</f>
        <v>13</v>
      </c>
      <c r="J28" s="92">
        <v>1</v>
      </c>
      <c r="K28" s="34" t="s">
        <v>17</v>
      </c>
      <c r="L28" s="96">
        <v>46620.5</v>
      </c>
      <c r="M28" s="93">
        <v>5474</v>
      </c>
      <c r="N28" s="37">
        <v>45012</v>
      </c>
      <c r="O28" s="59" t="s">
        <v>73</v>
      </c>
      <c r="P28" s="87"/>
    </row>
    <row r="29" spans="1:16" s="43" customFormat="1" ht="24.6" customHeight="1" x14ac:dyDescent="0.2">
      <c r="A29" s="31">
        <v>27</v>
      </c>
      <c r="B29" s="35" t="s">
        <v>17</v>
      </c>
      <c r="C29" s="32" t="s">
        <v>48</v>
      </c>
      <c r="D29" s="96">
        <v>62</v>
      </c>
      <c r="E29" s="34" t="s">
        <v>17</v>
      </c>
      <c r="F29" s="34" t="s">
        <v>17</v>
      </c>
      <c r="G29" s="93">
        <v>12</v>
      </c>
      <c r="H29" s="92">
        <v>1</v>
      </c>
      <c r="I29" s="92">
        <f>G29/H29</f>
        <v>12</v>
      </c>
      <c r="J29" s="92">
        <v>1</v>
      </c>
      <c r="K29" s="34" t="s">
        <v>17</v>
      </c>
      <c r="L29" s="96">
        <v>35640.9</v>
      </c>
      <c r="M29" s="93">
        <v>5729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SUBTOTAL(109,Table132456789101112131415171618[Pajamos 
(GBO)])</f>
        <v>202778.65999999992</v>
      </c>
      <c r="E30" s="52" t="s">
        <v>215</v>
      </c>
      <c r="F30" s="81">
        <f t="shared" ref="F30" si="2">(D30-E30)/E30</f>
        <v>-0.25916131742871268</v>
      </c>
      <c r="G30" s="78">
        <f>SUBTOTAL(109,Table132456789101112131415171618[Žiūrovų sk. 
(ADM)])</f>
        <v>30164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533B-10C3-46E0-9F27-A63934700D4B}">
  <dimension ref="A1:XFC55"/>
  <sheetViews>
    <sheetView topLeftCell="A3" zoomScale="60" zoomScaleNormal="60" workbookViewId="0">
      <selection activeCell="E25" sqref="E25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207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1</v>
      </c>
      <c r="C3" s="32" t="s">
        <v>193</v>
      </c>
      <c r="D3" s="96">
        <v>98170.32</v>
      </c>
      <c r="E3" s="96">
        <v>147512.68</v>
      </c>
      <c r="F3" s="34">
        <f>(D3-E3)/E3</f>
        <v>-0.33449571928325067</v>
      </c>
      <c r="G3" s="93">
        <v>12281</v>
      </c>
      <c r="H3" s="92">
        <v>146</v>
      </c>
      <c r="I3" s="92">
        <f>G3/H3</f>
        <v>84.11643835616438</v>
      </c>
      <c r="J3" s="92">
        <v>18</v>
      </c>
      <c r="K3" s="92">
        <v>3</v>
      </c>
      <c r="L3" s="96">
        <v>660494</v>
      </c>
      <c r="M3" s="93">
        <v>92326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2</v>
      </c>
      <c r="C4" s="32" t="s">
        <v>189</v>
      </c>
      <c r="D4" s="96">
        <v>74518.62</v>
      </c>
      <c r="E4" s="96">
        <v>132198.19</v>
      </c>
      <c r="F4" s="34">
        <f>(D4-E4)/E4</f>
        <v>-0.43631134435350444</v>
      </c>
      <c r="G4" s="93">
        <v>10706</v>
      </c>
      <c r="H4" s="92">
        <v>162</v>
      </c>
      <c r="I4" s="92">
        <f>G4/H4</f>
        <v>66.086419753086417</v>
      </c>
      <c r="J4" s="92">
        <v>15</v>
      </c>
      <c r="K4" s="92">
        <v>3</v>
      </c>
      <c r="L4" s="96">
        <v>811326.71</v>
      </c>
      <c r="M4" s="93">
        <v>120100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 t="s">
        <v>15</v>
      </c>
      <c r="C5" s="32" t="s">
        <v>209</v>
      </c>
      <c r="D5" s="97">
        <v>37109.71</v>
      </c>
      <c r="E5" s="45" t="s">
        <v>17</v>
      </c>
      <c r="F5" s="34" t="s">
        <v>17</v>
      </c>
      <c r="G5" s="94">
        <v>5648</v>
      </c>
      <c r="H5" s="92">
        <v>96</v>
      </c>
      <c r="I5" s="92">
        <f>G5/H5</f>
        <v>58.833333333333336</v>
      </c>
      <c r="J5" s="92">
        <v>14</v>
      </c>
      <c r="K5" s="92">
        <v>1</v>
      </c>
      <c r="L5" s="97">
        <v>43458.879999999997</v>
      </c>
      <c r="M5" s="94">
        <v>6616</v>
      </c>
      <c r="N5" s="37">
        <v>45142</v>
      </c>
      <c r="O5" s="59" t="s">
        <v>21</v>
      </c>
      <c r="P5" s="87"/>
      <c r="R5" s="31"/>
    </row>
    <row r="6" spans="1:18" s="39" customFormat="1" ht="24.95" customHeight="1" x14ac:dyDescent="0.2">
      <c r="A6" s="31">
        <v>4</v>
      </c>
      <c r="B6" s="35" t="s">
        <v>15</v>
      </c>
      <c r="C6" s="32" t="s">
        <v>210</v>
      </c>
      <c r="D6" s="97">
        <v>17305.099999999999</v>
      </c>
      <c r="E6" s="97" t="s">
        <v>17</v>
      </c>
      <c r="F6" s="34" t="s">
        <v>17</v>
      </c>
      <c r="G6" s="94">
        <v>3239</v>
      </c>
      <c r="H6" s="92">
        <v>123</v>
      </c>
      <c r="I6" s="92"/>
      <c r="J6" s="92">
        <v>18</v>
      </c>
      <c r="K6" s="92">
        <v>1</v>
      </c>
      <c r="L6" s="97">
        <v>17959</v>
      </c>
      <c r="M6" s="94">
        <v>3379</v>
      </c>
      <c r="N6" s="37">
        <v>45142</v>
      </c>
      <c r="O6" s="59" t="s">
        <v>159</v>
      </c>
      <c r="P6" s="87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154</v>
      </c>
      <c r="D7" s="96">
        <v>9774.83</v>
      </c>
      <c r="E7" s="96">
        <v>16853.95</v>
      </c>
      <c r="F7" s="34">
        <f t="shared" ref="F7:F16" si="0">(D7-E7)/E7</f>
        <v>-0.4200273526384023</v>
      </c>
      <c r="G7" s="93">
        <v>1848</v>
      </c>
      <c r="H7" s="92">
        <v>46</v>
      </c>
      <c r="I7" s="92">
        <f t="shared" ref="I7:I12" si="1">G7/H7</f>
        <v>40.173913043478258</v>
      </c>
      <c r="J7" s="92">
        <v>10</v>
      </c>
      <c r="K7" s="92">
        <v>8</v>
      </c>
      <c r="L7" s="96">
        <v>403055</v>
      </c>
      <c r="M7" s="93">
        <v>79510</v>
      </c>
      <c r="N7" s="37">
        <v>45093</v>
      </c>
      <c r="O7" s="59" t="s">
        <v>49</v>
      </c>
      <c r="P7" s="86"/>
      <c r="R7" s="31"/>
    </row>
    <row r="8" spans="1:18" s="39" customFormat="1" ht="24.95" customHeight="1" x14ac:dyDescent="0.2">
      <c r="A8" s="31">
        <v>7</v>
      </c>
      <c r="B8" s="35">
        <v>5</v>
      </c>
      <c r="C8" s="32" t="s">
        <v>186</v>
      </c>
      <c r="D8" s="96">
        <v>9130.1200000000008</v>
      </c>
      <c r="E8" s="96">
        <v>13934.74</v>
      </c>
      <c r="F8" s="34">
        <f t="shared" si="0"/>
        <v>-0.34479437721837647</v>
      </c>
      <c r="G8" s="93">
        <v>1302</v>
      </c>
      <c r="H8" s="92">
        <v>41</v>
      </c>
      <c r="I8" s="92">
        <f t="shared" si="1"/>
        <v>31.756097560975611</v>
      </c>
      <c r="J8" s="92">
        <v>8</v>
      </c>
      <c r="K8" s="92">
        <v>4</v>
      </c>
      <c r="L8" s="96">
        <v>166710</v>
      </c>
      <c r="M8" s="93">
        <v>24089</v>
      </c>
      <c r="N8" s="37">
        <v>45121</v>
      </c>
      <c r="O8" s="59" t="s">
        <v>159</v>
      </c>
      <c r="P8" s="89"/>
      <c r="R8" s="31"/>
    </row>
    <row r="9" spans="1:18" s="39" customFormat="1" ht="24.95" customHeight="1" x14ac:dyDescent="0.2">
      <c r="A9" s="31">
        <v>6</v>
      </c>
      <c r="B9" s="35">
        <v>4</v>
      </c>
      <c r="C9" s="14" t="s">
        <v>184</v>
      </c>
      <c r="D9" s="96">
        <v>8223.8799999999992</v>
      </c>
      <c r="E9" s="96">
        <v>14069.29</v>
      </c>
      <c r="F9" s="34">
        <f t="shared" si="0"/>
        <v>-0.41547299117439485</v>
      </c>
      <c r="G9" s="93">
        <v>1657</v>
      </c>
      <c r="H9" s="92">
        <v>62</v>
      </c>
      <c r="I9" s="92">
        <f t="shared" si="1"/>
        <v>26.725806451612904</v>
      </c>
      <c r="J9" s="92">
        <v>15</v>
      </c>
      <c r="K9" s="92">
        <v>4</v>
      </c>
      <c r="L9" s="96">
        <v>164079.1</v>
      </c>
      <c r="M9" s="93">
        <v>32768</v>
      </c>
      <c r="N9" s="37">
        <v>45121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180</v>
      </c>
      <c r="D10" s="96">
        <v>5277.72</v>
      </c>
      <c r="E10" s="96">
        <v>9007.57</v>
      </c>
      <c r="F10" s="34">
        <f t="shared" si="0"/>
        <v>-0.41407949091708413</v>
      </c>
      <c r="G10" s="93">
        <v>713</v>
      </c>
      <c r="H10" s="92">
        <v>21</v>
      </c>
      <c r="I10" s="92">
        <f t="shared" si="1"/>
        <v>33.952380952380949</v>
      </c>
      <c r="J10" s="92">
        <v>6</v>
      </c>
      <c r="K10" s="92">
        <v>5</v>
      </c>
      <c r="L10" s="96">
        <v>201351.55</v>
      </c>
      <c r="M10" s="93">
        <v>28322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32" t="s">
        <v>202</v>
      </c>
      <c r="D11" s="96">
        <v>3830.22</v>
      </c>
      <c r="E11" s="96">
        <v>10020.950000000001</v>
      </c>
      <c r="F11" s="34">
        <f t="shared" si="0"/>
        <v>-0.61777875351139377</v>
      </c>
      <c r="G11" s="93">
        <v>600</v>
      </c>
      <c r="H11" s="92">
        <v>26</v>
      </c>
      <c r="I11" s="92">
        <f t="shared" si="1"/>
        <v>23.076923076923077</v>
      </c>
      <c r="J11" s="92">
        <v>9</v>
      </c>
      <c r="K11" s="92">
        <v>2</v>
      </c>
      <c r="L11" s="96">
        <v>23433</v>
      </c>
      <c r="M11" s="93">
        <v>3806</v>
      </c>
      <c r="N11" s="37">
        <v>45135</v>
      </c>
      <c r="O11" s="59" t="s">
        <v>49</v>
      </c>
      <c r="P11" s="87"/>
      <c r="R11" s="31"/>
    </row>
    <row r="12" spans="1:18" s="39" customFormat="1" ht="24.95" customHeight="1" x14ac:dyDescent="0.2">
      <c r="A12" s="31">
        <v>11</v>
      </c>
      <c r="B12" s="35">
        <v>6</v>
      </c>
      <c r="C12" s="32" t="s">
        <v>200</v>
      </c>
      <c r="D12" s="96">
        <v>3669.14</v>
      </c>
      <c r="E12" s="96">
        <v>11969.94</v>
      </c>
      <c r="F12" s="34">
        <f t="shared" si="0"/>
        <v>-0.69347047687791252</v>
      </c>
      <c r="G12" s="93">
        <v>512</v>
      </c>
      <c r="H12" s="92">
        <v>21</v>
      </c>
      <c r="I12" s="92">
        <f t="shared" si="1"/>
        <v>24.38095238095238</v>
      </c>
      <c r="J12" s="92">
        <v>7</v>
      </c>
      <c r="K12" s="92">
        <v>2</v>
      </c>
      <c r="L12" s="96">
        <v>27897.93</v>
      </c>
      <c r="M12" s="93">
        <v>4104</v>
      </c>
      <c r="N12" s="37">
        <v>45135</v>
      </c>
      <c r="O12" s="59" t="s">
        <v>25</v>
      </c>
      <c r="P12" s="87"/>
      <c r="R12" s="31"/>
    </row>
    <row r="13" spans="1:18" s="43" customFormat="1" ht="24" customHeight="1" x14ac:dyDescent="0.2">
      <c r="A13" s="31">
        <v>10</v>
      </c>
      <c r="B13" s="35">
        <v>9</v>
      </c>
      <c r="C13" s="32" t="s">
        <v>197</v>
      </c>
      <c r="D13" s="96">
        <v>2658</v>
      </c>
      <c r="E13" s="96">
        <v>7486</v>
      </c>
      <c r="F13" s="34">
        <f t="shared" si="0"/>
        <v>-0.64493721613678867</v>
      </c>
      <c r="G13" s="93">
        <v>569</v>
      </c>
      <c r="H13" s="92" t="s">
        <v>17</v>
      </c>
      <c r="I13" s="92" t="s">
        <v>17</v>
      </c>
      <c r="J13" s="92">
        <v>12</v>
      </c>
      <c r="K13" s="92">
        <v>3</v>
      </c>
      <c r="L13" s="96">
        <v>43042</v>
      </c>
      <c r="M13" s="93">
        <v>9237</v>
      </c>
      <c r="N13" s="37">
        <v>45128</v>
      </c>
      <c r="O13" s="59" t="s">
        <v>28</v>
      </c>
      <c r="P13" s="87"/>
    </row>
    <row r="14" spans="1:18" s="43" customFormat="1" ht="24.6" customHeight="1" x14ac:dyDescent="0.2">
      <c r="A14" s="31">
        <v>12</v>
      </c>
      <c r="B14" s="35">
        <v>10</v>
      </c>
      <c r="C14" s="32" t="s">
        <v>175</v>
      </c>
      <c r="D14" s="97">
        <v>1096.25</v>
      </c>
      <c r="E14" s="97">
        <v>2870.52</v>
      </c>
      <c r="F14" s="34">
        <f t="shared" si="0"/>
        <v>-0.61810055320987134</v>
      </c>
      <c r="G14" s="94">
        <v>229</v>
      </c>
      <c r="H14" s="92">
        <v>9</v>
      </c>
      <c r="I14" s="92">
        <f t="shared" ref="I14:I27" si="2">G14/H14</f>
        <v>25.444444444444443</v>
      </c>
      <c r="J14" s="92">
        <v>4</v>
      </c>
      <c r="K14" s="92">
        <v>6</v>
      </c>
      <c r="L14" s="97">
        <v>91366</v>
      </c>
      <c r="M14" s="94">
        <v>19532</v>
      </c>
      <c r="N14" s="37">
        <v>45107</v>
      </c>
      <c r="O14" s="59" t="s">
        <v>160</v>
      </c>
      <c r="P14" s="87"/>
    </row>
    <row r="15" spans="1:18" ht="24.6" customHeight="1" x14ac:dyDescent="0.2">
      <c r="A15" s="31">
        <v>14</v>
      </c>
      <c r="B15" s="35">
        <v>19</v>
      </c>
      <c r="C15" s="32" t="s">
        <v>42</v>
      </c>
      <c r="D15" s="96">
        <v>583.9</v>
      </c>
      <c r="E15" s="96">
        <v>173.6</v>
      </c>
      <c r="F15" s="34">
        <f t="shared" si="0"/>
        <v>2.3634792626728109</v>
      </c>
      <c r="G15" s="93">
        <v>85</v>
      </c>
      <c r="H15" s="92">
        <v>4</v>
      </c>
      <c r="I15" s="92">
        <f t="shared" si="2"/>
        <v>21.25</v>
      </c>
      <c r="J15" s="92">
        <v>1</v>
      </c>
      <c r="K15" s="92">
        <v>22</v>
      </c>
      <c r="L15" s="96">
        <v>241034.13</v>
      </c>
      <c r="M15" s="93">
        <v>37765</v>
      </c>
      <c r="N15" s="37">
        <v>44988</v>
      </c>
      <c r="O15" s="59" t="s">
        <v>43</v>
      </c>
      <c r="P15" s="87"/>
    </row>
    <row r="16" spans="1:18" s="43" customFormat="1" ht="24" customHeight="1" x14ac:dyDescent="0.15">
      <c r="A16" s="31">
        <v>16</v>
      </c>
      <c r="B16" s="35">
        <v>21</v>
      </c>
      <c r="C16" s="32" t="s">
        <v>133</v>
      </c>
      <c r="D16" s="96">
        <v>441.06</v>
      </c>
      <c r="E16" s="96">
        <v>38</v>
      </c>
      <c r="F16" s="34">
        <f t="shared" si="0"/>
        <v>10.606842105263159</v>
      </c>
      <c r="G16" s="93">
        <v>73</v>
      </c>
      <c r="H16" s="92">
        <v>4</v>
      </c>
      <c r="I16" s="92">
        <f t="shared" si="2"/>
        <v>18.25</v>
      </c>
      <c r="J16" s="92">
        <v>2</v>
      </c>
      <c r="K16" s="92">
        <v>10</v>
      </c>
      <c r="L16" s="96">
        <v>324927.78000000003</v>
      </c>
      <c r="M16" s="93">
        <v>54846</v>
      </c>
      <c r="N16" s="37">
        <v>45079</v>
      </c>
      <c r="O16" s="59" t="s">
        <v>23</v>
      </c>
      <c r="P16" s="86"/>
    </row>
    <row r="17" spans="1:16" s="43" customFormat="1" ht="24.6" customHeight="1" x14ac:dyDescent="0.15">
      <c r="A17" s="31">
        <v>13</v>
      </c>
      <c r="B17" s="35" t="s">
        <v>17</v>
      </c>
      <c r="C17" s="32" t="s">
        <v>138</v>
      </c>
      <c r="D17" s="96">
        <v>422.5</v>
      </c>
      <c r="E17" s="96" t="s">
        <v>17</v>
      </c>
      <c r="F17" s="34" t="s">
        <v>17</v>
      </c>
      <c r="G17" s="93">
        <v>169</v>
      </c>
      <c r="H17" s="92">
        <v>6</v>
      </c>
      <c r="I17" s="92">
        <f t="shared" si="2"/>
        <v>28.166666666666668</v>
      </c>
      <c r="J17" s="92">
        <v>2</v>
      </c>
      <c r="K17" s="92" t="s">
        <v>17</v>
      </c>
      <c r="L17" s="96">
        <v>1342504</v>
      </c>
      <c r="M17" s="93">
        <v>249421</v>
      </c>
      <c r="N17" s="37">
        <v>44743</v>
      </c>
      <c r="O17" s="59" t="s">
        <v>160</v>
      </c>
      <c r="P17" s="86"/>
    </row>
    <row r="18" spans="1:16" s="43" customFormat="1" ht="24.6" customHeight="1" x14ac:dyDescent="0.15">
      <c r="A18" s="31">
        <v>18</v>
      </c>
      <c r="B18" s="35">
        <v>14</v>
      </c>
      <c r="C18" s="32" t="s">
        <v>136</v>
      </c>
      <c r="D18" s="96">
        <v>413.37</v>
      </c>
      <c r="E18" s="96">
        <v>381.68</v>
      </c>
      <c r="F18" s="34">
        <f>(D18-E18)/E18</f>
        <v>8.3027667155732537E-2</v>
      </c>
      <c r="G18" s="93">
        <v>58</v>
      </c>
      <c r="H18" s="92">
        <v>3</v>
      </c>
      <c r="I18" s="92">
        <f t="shared" si="2"/>
        <v>19.333333333333332</v>
      </c>
      <c r="J18" s="92">
        <v>1</v>
      </c>
      <c r="K18" s="92">
        <v>10</v>
      </c>
      <c r="L18" s="96">
        <v>78299</v>
      </c>
      <c r="M18" s="93">
        <v>12590</v>
      </c>
      <c r="N18" s="37">
        <v>45079</v>
      </c>
      <c r="O18" s="59" t="s">
        <v>49</v>
      </c>
      <c r="P18" s="86"/>
    </row>
    <row r="19" spans="1:16" s="43" customFormat="1" ht="24.6" customHeight="1" x14ac:dyDescent="0.15">
      <c r="A19" s="31">
        <v>17</v>
      </c>
      <c r="B19" s="35" t="s">
        <v>17</v>
      </c>
      <c r="C19" s="41" t="s">
        <v>145</v>
      </c>
      <c r="D19" s="33">
        <v>295</v>
      </c>
      <c r="E19" s="33" t="s">
        <v>17</v>
      </c>
      <c r="F19" s="34" t="s">
        <v>17</v>
      </c>
      <c r="G19" s="35">
        <v>60</v>
      </c>
      <c r="H19" s="36">
        <v>2</v>
      </c>
      <c r="I19" s="36">
        <f t="shared" si="2"/>
        <v>30</v>
      </c>
      <c r="J19" s="35">
        <v>1</v>
      </c>
      <c r="K19" s="36">
        <v>9</v>
      </c>
      <c r="L19" s="33">
        <v>56269</v>
      </c>
      <c r="M19" s="35">
        <v>9054</v>
      </c>
      <c r="N19" s="37">
        <v>45086</v>
      </c>
      <c r="O19" s="59" t="s">
        <v>160</v>
      </c>
      <c r="P19" s="86"/>
    </row>
    <row r="20" spans="1:16" s="43" customFormat="1" ht="24.6" customHeight="1" x14ac:dyDescent="0.2">
      <c r="A20" s="31">
        <v>19</v>
      </c>
      <c r="B20" s="35">
        <v>11</v>
      </c>
      <c r="C20" s="32" t="s">
        <v>204</v>
      </c>
      <c r="D20" s="96">
        <v>234.5</v>
      </c>
      <c r="E20" s="96">
        <v>1810.56</v>
      </c>
      <c r="F20" s="34">
        <f>(D20-E20)/E20</f>
        <v>-0.87048206079886881</v>
      </c>
      <c r="G20" s="93">
        <v>45</v>
      </c>
      <c r="H20" s="92">
        <v>8</v>
      </c>
      <c r="I20" s="92">
        <f t="shared" si="2"/>
        <v>5.625</v>
      </c>
      <c r="J20" s="92">
        <v>3</v>
      </c>
      <c r="K20" s="92">
        <v>2</v>
      </c>
      <c r="L20" s="96">
        <v>3356.16</v>
      </c>
      <c r="M20" s="93">
        <v>718</v>
      </c>
      <c r="N20" s="37">
        <v>45135</v>
      </c>
      <c r="O20" s="31" t="s">
        <v>53</v>
      </c>
      <c r="P20" s="87"/>
    </row>
    <row r="21" spans="1:16" s="43" customFormat="1" ht="24.6" customHeight="1" x14ac:dyDescent="0.15">
      <c r="A21" s="31">
        <v>15</v>
      </c>
      <c r="B21" s="35" t="s">
        <v>17</v>
      </c>
      <c r="C21" s="32" t="s">
        <v>211</v>
      </c>
      <c r="D21" s="96">
        <v>191.9</v>
      </c>
      <c r="E21" s="96" t="s">
        <v>17</v>
      </c>
      <c r="F21" s="34" t="s">
        <v>17</v>
      </c>
      <c r="G21" s="93">
        <v>79</v>
      </c>
      <c r="H21" s="92">
        <v>6</v>
      </c>
      <c r="I21" s="92">
        <f t="shared" si="2"/>
        <v>13.166666666666666</v>
      </c>
      <c r="J21" s="92">
        <v>2</v>
      </c>
      <c r="K21" s="92" t="s">
        <v>17</v>
      </c>
      <c r="L21" s="96">
        <v>423353</v>
      </c>
      <c r="M21" s="93">
        <v>83265</v>
      </c>
      <c r="N21" s="37">
        <v>44652</v>
      </c>
      <c r="O21" s="59" t="s">
        <v>159</v>
      </c>
      <c r="P21" s="86"/>
    </row>
    <row r="22" spans="1:16" s="43" customFormat="1" ht="24.6" customHeight="1" x14ac:dyDescent="0.2">
      <c r="A22" s="31">
        <v>20</v>
      </c>
      <c r="B22" s="35" t="s">
        <v>17</v>
      </c>
      <c r="C22" s="32" t="s">
        <v>115</v>
      </c>
      <c r="D22" s="33">
        <v>167</v>
      </c>
      <c r="E22" s="33" t="s">
        <v>17</v>
      </c>
      <c r="F22" s="34" t="s">
        <v>17</v>
      </c>
      <c r="G22" s="35">
        <v>31</v>
      </c>
      <c r="H22" s="92">
        <v>1</v>
      </c>
      <c r="I22" s="92">
        <f t="shared" si="2"/>
        <v>31</v>
      </c>
      <c r="J22" s="92">
        <v>1</v>
      </c>
      <c r="K22" s="92">
        <v>12</v>
      </c>
      <c r="L22" s="33">
        <v>8889</v>
      </c>
      <c r="M22" s="93">
        <v>1558</v>
      </c>
      <c r="N22" s="37">
        <v>45065</v>
      </c>
      <c r="O22" s="59" t="s">
        <v>49</v>
      </c>
      <c r="P22" s="87"/>
    </row>
    <row r="23" spans="1:16" s="43" customFormat="1" ht="24.6" customHeight="1" x14ac:dyDescent="0.2">
      <c r="A23" s="31">
        <v>23</v>
      </c>
      <c r="B23" s="35" t="s">
        <v>17</v>
      </c>
      <c r="C23" s="32" t="s">
        <v>90</v>
      </c>
      <c r="D23" s="33">
        <v>72.099999999999994</v>
      </c>
      <c r="E23" s="33" t="s">
        <v>17</v>
      </c>
      <c r="F23" s="34" t="s">
        <v>17</v>
      </c>
      <c r="G23" s="35">
        <v>10</v>
      </c>
      <c r="H23" s="92">
        <v>1</v>
      </c>
      <c r="I23" s="92">
        <f t="shared" si="2"/>
        <v>10</v>
      </c>
      <c r="J23" s="92">
        <v>1</v>
      </c>
      <c r="K23" s="92" t="s">
        <v>17</v>
      </c>
      <c r="L23" s="33">
        <v>41350.18</v>
      </c>
      <c r="M23" s="93">
        <v>6998</v>
      </c>
      <c r="N23" s="37">
        <v>44678</v>
      </c>
      <c r="O23" s="59" t="s">
        <v>33</v>
      </c>
      <c r="P23" s="87"/>
    </row>
    <row r="24" spans="1:16" s="43" customFormat="1" ht="24" customHeight="1" x14ac:dyDescent="0.2">
      <c r="A24" s="31">
        <v>21</v>
      </c>
      <c r="B24" s="35" t="s">
        <v>17</v>
      </c>
      <c r="C24" s="32" t="s">
        <v>62</v>
      </c>
      <c r="D24" s="45">
        <v>65.2</v>
      </c>
      <c r="E24" s="45" t="s">
        <v>17</v>
      </c>
      <c r="F24" s="34" t="s">
        <v>17</v>
      </c>
      <c r="G24" s="46">
        <v>15</v>
      </c>
      <c r="H24" s="92">
        <v>2</v>
      </c>
      <c r="I24" s="92">
        <f t="shared" si="2"/>
        <v>7.5</v>
      </c>
      <c r="J24" s="92">
        <v>1</v>
      </c>
      <c r="K24" s="92">
        <v>14</v>
      </c>
      <c r="L24" s="45">
        <v>45628.04</v>
      </c>
      <c r="M24" s="94">
        <v>9486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22</v>
      </c>
      <c r="B25" s="35">
        <v>13</v>
      </c>
      <c r="C25" s="32" t="s">
        <v>174</v>
      </c>
      <c r="D25" s="96">
        <v>48</v>
      </c>
      <c r="E25" s="96">
        <v>623.32000000000005</v>
      </c>
      <c r="F25" s="34">
        <f>(D25-E25)/E25</f>
        <v>-0.92299300519797212</v>
      </c>
      <c r="G25" s="93">
        <v>12</v>
      </c>
      <c r="H25" s="92">
        <v>2</v>
      </c>
      <c r="I25" s="92">
        <f t="shared" si="2"/>
        <v>6</v>
      </c>
      <c r="J25" s="92">
        <v>1</v>
      </c>
      <c r="K25" s="92">
        <v>6</v>
      </c>
      <c r="L25" s="96">
        <v>114155</v>
      </c>
      <c r="M25" s="93">
        <v>16876</v>
      </c>
      <c r="N25" s="37">
        <v>45107</v>
      </c>
      <c r="O25" s="59" t="s">
        <v>49</v>
      </c>
      <c r="P25" s="86"/>
    </row>
    <row r="26" spans="1:16" s="43" customFormat="1" ht="24.6" customHeight="1" x14ac:dyDescent="0.15">
      <c r="A26" s="31">
        <v>24</v>
      </c>
      <c r="B26" s="35" t="s">
        <v>17</v>
      </c>
      <c r="C26" s="32" t="s">
        <v>212</v>
      </c>
      <c r="D26" s="96">
        <v>9</v>
      </c>
      <c r="E26" s="96" t="s">
        <v>17</v>
      </c>
      <c r="F26" s="34" t="s">
        <v>17</v>
      </c>
      <c r="G26" s="93">
        <v>3</v>
      </c>
      <c r="H26" s="92">
        <v>1</v>
      </c>
      <c r="I26" s="92">
        <f t="shared" si="2"/>
        <v>3</v>
      </c>
      <c r="J26" s="92">
        <v>1</v>
      </c>
      <c r="K26" s="92" t="s">
        <v>17</v>
      </c>
      <c r="L26" s="96">
        <v>189</v>
      </c>
      <c r="M26" s="93">
        <v>41</v>
      </c>
      <c r="N26" s="37">
        <v>45001</v>
      </c>
      <c r="O26" s="59" t="s">
        <v>73</v>
      </c>
      <c r="P26" s="86"/>
    </row>
    <row r="27" spans="1:16" s="43" customFormat="1" ht="24.6" customHeight="1" x14ac:dyDescent="0.2">
      <c r="A27" s="31">
        <v>25</v>
      </c>
      <c r="B27" s="35">
        <v>22</v>
      </c>
      <c r="C27" s="32" t="s">
        <v>173</v>
      </c>
      <c r="D27" s="96">
        <v>8</v>
      </c>
      <c r="E27" s="96">
        <v>6</v>
      </c>
      <c r="F27" s="34">
        <f>(D27-E27)/E27</f>
        <v>0.33333333333333331</v>
      </c>
      <c r="G27" s="93">
        <v>2</v>
      </c>
      <c r="H27" s="92">
        <v>1</v>
      </c>
      <c r="I27" s="92">
        <f t="shared" si="2"/>
        <v>2</v>
      </c>
      <c r="J27" s="92">
        <v>1</v>
      </c>
      <c r="K27" s="92">
        <v>7</v>
      </c>
      <c r="L27" s="96">
        <v>1448.4</v>
      </c>
      <c r="M27" s="93">
        <v>248</v>
      </c>
      <c r="N27" s="37">
        <v>45106</v>
      </c>
      <c r="O27" s="59" t="s">
        <v>30</v>
      </c>
      <c r="P27" s="87"/>
    </row>
    <row r="28" spans="1:16" s="51" customFormat="1" ht="24" customHeight="1" x14ac:dyDescent="0.2">
      <c r="B28" s="78"/>
      <c r="C28" s="77" t="s">
        <v>213</v>
      </c>
      <c r="D28" s="52">
        <f>SUBTOTAL(109,Table1324567891011121314151716[Pajamos 
(GBO)])</f>
        <v>273715.44</v>
      </c>
      <c r="E28" s="52" t="s">
        <v>208</v>
      </c>
      <c r="F28" s="81">
        <f t="shared" ref="F28" si="3">(D28-E28)/E28</f>
        <v>-0.2635326911693483</v>
      </c>
      <c r="G28" s="78">
        <f>SUBTOTAL(109,Table1324567891011121314151716[Žiūrovų sk. 
(ADM)])</f>
        <v>39946</v>
      </c>
      <c r="H28" s="70"/>
      <c r="I28" s="70"/>
      <c r="J28" s="70"/>
      <c r="K28" s="70"/>
      <c r="L28" s="52"/>
      <c r="M28" s="78"/>
      <c r="N28" s="53"/>
      <c r="O28" s="79" t="s">
        <v>56</v>
      </c>
      <c r="P28" s="85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</row>
    <row r="42" spans="1:16383" s="44" customFormat="1" hidden="1" x14ac:dyDescent="0.15">
      <c r="A42" s="1"/>
      <c r="C42" s="1"/>
      <c r="D42" s="5"/>
      <c r="E42" s="5"/>
      <c r="F42" s="4"/>
      <c r="K42" s="66"/>
      <c r="L42" s="5"/>
      <c r="N42" s="12"/>
      <c r="O42" s="6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3" s="44" customFormat="1" hidden="1" x14ac:dyDescent="0.15">
      <c r="A43" s="1"/>
      <c r="C43" s="1"/>
      <c r="D43" s="5"/>
      <c r="E43" s="5"/>
      <c r="F43" s="4"/>
      <c r="K43" s="66"/>
      <c r="L43" s="5"/>
      <c r="N43" s="12"/>
      <c r="O43" s="6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DD92-CC55-41DF-A54B-35BEEE95CB30}">
  <dimension ref="A1:XFC52"/>
  <sheetViews>
    <sheetView topLeftCell="A2" zoomScale="60" zoomScaleNormal="60" workbookViewId="0">
      <selection activeCell="M23" sqref="M23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199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2</v>
      </c>
      <c r="C3" s="32" t="s">
        <v>193</v>
      </c>
      <c r="D3" s="96">
        <v>147512.68</v>
      </c>
      <c r="E3" s="96">
        <v>151940.63</v>
      </c>
      <c r="F3" s="34">
        <f>(D3-E3)/E3</f>
        <v>-2.9142632882330495E-2</v>
      </c>
      <c r="G3" s="93">
        <v>18945</v>
      </c>
      <c r="H3" s="92">
        <v>153</v>
      </c>
      <c r="I3" s="92">
        <f t="shared" ref="I3:I10" si="0">G3/H3</f>
        <v>123.82352941176471</v>
      </c>
      <c r="J3" s="92">
        <v>17</v>
      </c>
      <c r="K3" s="92">
        <v>2</v>
      </c>
      <c r="L3" s="96">
        <v>436667</v>
      </c>
      <c r="M3" s="93">
        <v>62165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1</v>
      </c>
      <c r="C4" s="32" t="s">
        <v>189</v>
      </c>
      <c r="D4" s="96">
        <v>132198.19</v>
      </c>
      <c r="E4" s="96">
        <v>217564.12</v>
      </c>
      <c r="F4" s="34">
        <f>(D4-E4)/E4</f>
        <v>-0.39237136160135228</v>
      </c>
      <c r="G4" s="93">
        <v>19070</v>
      </c>
      <c r="H4" s="92">
        <v>170</v>
      </c>
      <c r="I4" s="92">
        <f t="shared" si="0"/>
        <v>112.17647058823529</v>
      </c>
      <c r="J4" s="92">
        <v>16</v>
      </c>
      <c r="K4" s="92">
        <v>2</v>
      </c>
      <c r="L4" s="96">
        <v>599983.87</v>
      </c>
      <c r="M4" s="93">
        <v>87307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>
        <v>5</v>
      </c>
      <c r="C5" s="32" t="s">
        <v>154</v>
      </c>
      <c r="D5" s="96">
        <v>16853.95</v>
      </c>
      <c r="E5" s="96">
        <v>17582.580000000002</v>
      </c>
      <c r="F5" s="34">
        <f>(D5-E5)/E5</f>
        <v>-4.1440448443857553E-2</v>
      </c>
      <c r="G5" s="93">
        <v>3122</v>
      </c>
      <c r="H5" s="92">
        <v>54</v>
      </c>
      <c r="I5" s="92">
        <f t="shared" si="0"/>
        <v>57.814814814814817</v>
      </c>
      <c r="J5" s="92">
        <v>11</v>
      </c>
      <c r="K5" s="92">
        <v>7</v>
      </c>
      <c r="L5" s="96">
        <v>376105</v>
      </c>
      <c r="M5" s="93">
        <v>74021</v>
      </c>
      <c r="N5" s="37">
        <v>45093</v>
      </c>
      <c r="O5" s="59" t="s">
        <v>49</v>
      </c>
      <c r="P5" s="86"/>
      <c r="R5" s="31"/>
    </row>
    <row r="6" spans="1:18" s="39" customFormat="1" ht="24.95" customHeight="1" x14ac:dyDescent="0.2">
      <c r="A6" s="31">
        <v>4</v>
      </c>
      <c r="B6" s="35">
        <v>3</v>
      </c>
      <c r="C6" s="14" t="s">
        <v>184</v>
      </c>
      <c r="D6" s="96">
        <v>14069.29</v>
      </c>
      <c r="E6" s="96">
        <v>33156.47</v>
      </c>
      <c r="F6" s="34">
        <f>(D6-E6)/E6</f>
        <v>-0.57566984663928333</v>
      </c>
      <c r="G6" s="93">
        <v>2722</v>
      </c>
      <c r="H6" s="92">
        <v>88</v>
      </c>
      <c r="I6" s="92">
        <f t="shared" si="0"/>
        <v>30.931818181818183</v>
      </c>
      <c r="J6" s="92">
        <v>13</v>
      </c>
      <c r="K6" s="92">
        <v>3</v>
      </c>
      <c r="L6" s="96">
        <v>140800.13</v>
      </c>
      <c r="M6" s="93">
        <v>27813</v>
      </c>
      <c r="N6" s="37">
        <v>45121</v>
      </c>
      <c r="O6" s="59" t="s">
        <v>25</v>
      </c>
      <c r="P6" s="87"/>
      <c r="R6" s="31"/>
    </row>
    <row r="7" spans="1:18" s="39" customFormat="1" ht="24.6" customHeight="1" x14ac:dyDescent="0.2">
      <c r="A7" s="31">
        <v>5</v>
      </c>
      <c r="B7" s="35">
        <v>4</v>
      </c>
      <c r="C7" s="32" t="s">
        <v>186</v>
      </c>
      <c r="D7" s="96">
        <v>13934.74</v>
      </c>
      <c r="E7" s="96">
        <v>27460.37</v>
      </c>
      <c r="F7" s="34">
        <f>(D7-E7)/E7</f>
        <v>-0.49255090153555831</v>
      </c>
      <c r="G7" s="93">
        <v>2022</v>
      </c>
      <c r="H7" s="92">
        <v>45</v>
      </c>
      <c r="I7" s="92">
        <f t="shared" si="0"/>
        <v>44.93333333333333</v>
      </c>
      <c r="J7" s="92">
        <v>11</v>
      </c>
      <c r="K7" s="92">
        <v>3</v>
      </c>
      <c r="L7" s="96">
        <v>145959</v>
      </c>
      <c r="M7" s="93">
        <v>20935</v>
      </c>
      <c r="N7" s="37">
        <v>45121</v>
      </c>
      <c r="O7" s="59" t="s">
        <v>159</v>
      </c>
      <c r="P7" s="89"/>
      <c r="R7" s="31"/>
    </row>
    <row r="8" spans="1:18" s="39" customFormat="1" ht="24.95" customHeight="1" x14ac:dyDescent="0.2">
      <c r="A8" s="31">
        <v>6</v>
      </c>
      <c r="B8" s="35" t="s">
        <v>15</v>
      </c>
      <c r="C8" s="32" t="s">
        <v>200</v>
      </c>
      <c r="D8" s="96">
        <v>11969.94</v>
      </c>
      <c r="E8" s="96" t="s">
        <v>17</v>
      </c>
      <c r="F8" s="34" t="s">
        <v>17</v>
      </c>
      <c r="G8" s="93">
        <v>1697</v>
      </c>
      <c r="H8" s="92">
        <v>59</v>
      </c>
      <c r="I8" s="92">
        <f t="shared" si="0"/>
        <v>28.762711864406779</v>
      </c>
      <c r="J8" s="92">
        <v>12</v>
      </c>
      <c r="K8" s="92">
        <v>1</v>
      </c>
      <c r="L8" s="96">
        <v>13567.28</v>
      </c>
      <c r="M8" s="93">
        <v>1950</v>
      </c>
      <c r="N8" s="37">
        <v>45135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5" t="s">
        <v>15</v>
      </c>
      <c r="C9" s="32" t="s">
        <v>202</v>
      </c>
      <c r="D9" s="96">
        <v>10020.950000000001</v>
      </c>
      <c r="E9" s="96" t="s">
        <v>17</v>
      </c>
      <c r="F9" s="34" t="s">
        <v>17</v>
      </c>
      <c r="G9" s="93">
        <v>1573</v>
      </c>
      <c r="H9" s="92">
        <v>68</v>
      </c>
      <c r="I9" s="92">
        <f t="shared" si="0"/>
        <v>23.132352941176471</v>
      </c>
      <c r="J9" s="92">
        <v>13</v>
      </c>
      <c r="K9" s="92">
        <v>1</v>
      </c>
      <c r="L9" s="96">
        <v>10221</v>
      </c>
      <c r="M9" s="93">
        <v>1606</v>
      </c>
      <c r="N9" s="37">
        <v>45135</v>
      </c>
      <c r="O9" s="59" t="s">
        <v>49</v>
      </c>
      <c r="P9" s="87"/>
      <c r="R9" s="31"/>
    </row>
    <row r="10" spans="1:18" s="39" customFormat="1" ht="24.95" customHeight="1" x14ac:dyDescent="0.2">
      <c r="A10" s="31">
        <v>8</v>
      </c>
      <c r="B10" s="35">
        <v>7</v>
      </c>
      <c r="C10" s="32" t="s">
        <v>180</v>
      </c>
      <c r="D10" s="96">
        <v>9007.57</v>
      </c>
      <c r="E10" s="96">
        <v>20519.68</v>
      </c>
      <c r="F10" s="34">
        <f>(D10-E10)/E10</f>
        <v>-0.56102775481878864</v>
      </c>
      <c r="G10" s="93">
        <v>1221</v>
      </c>
      <c r="H10" s="92">
        <v>26</v>
      </c>
      <c r="I10" s="92">
        <f t="shared" si="0"/>
        <v>46.96153846153846</v>
      </c>
      <c r="J10" s="92">
        <v>7</v>
      </c>
      <c r="K10" s="92">
        <v>4</v>
      </c>
      <c r="L10" s="96">
        <v>187258.96</v>
      </c>
      <c r="M10" s="93">
        <v>26344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6</v>
      </c>
      <c r="C11" s="32" t="s">
        <v>197</v>
      </c>
      <c r="D11" s="96">
        <v>7486</v>
      </c>
      <c r="E11" s="96">
        <v>14656</v>
      </c>
      <c r="F11" s="34">
        <f>(D11-E11)/E11</f>
        <v>-0.48921943231441051</v>
      </c>
      <c r="G11" s="93">
        <v>1525</v>
      </c>
      <c r="H11" s="92" t="s">
        <v>17</v>
      </c>
      <c r="I11" s="92" t="s">
        <v>17</v>
      </c>
      <c r="J11" s="92">
        <v>13</v>
      </c>
      <c r="K11" s="92">
        <v>2</v>
      </c>
      <c r="L11" s="96">
        <v>33727</v>
      </c>
      <c r="M11" s="93">
        <v>7169</v>
      </c>
      <c r="N11" s="37">
        <v>45128</v>
      </c>
      <c r="O11" s="59" t="s">
        <v>28</v>
      </c>
      <c r="P11" s="87"/>
      <c r="R11" s="31"/>
    </row>
    <row r="12" spans="1:18" s="39" customFormat="1" ht="24.95" customHeight="1" x14ac:dyDescent="0.2">
      <c r="A12" s="31">
        <v>10</v>
      </c>
      <c r="B12" s="35">
        <v>8</v>
      </c>
      <c r="C12" s="32" t="s">
        <v>175</v>
      </c>
      <c r="D12" s="96">
        <v>2870.52</v>
      </c>
      <c r="E12" s="96">
        <v>6043.83</v>
      </c>
      <c r="F12" s="34">
        <f>(D12-E12)/E12</f>
        <v>-0.52504951330530469</v>
      </c>
      <c r="G12" s="93">
        <v>597</v>
      </c>
      <c r="H12" s="92">
        <v>23</v>
      </c>
      <c r="I12" s="92">
        <f t="shared" ref="I12:I24" si="1">G12/H12</f>
        <v>25.956521739130434</v>
      </c>
      <c r="J12" s="92">
        <v>7</v>
      </c>
      <c r="K12" s="92">
        <v>5</v>
      </c>
      <c r="L12" s="96">
        <v>87657</v>
      </c>
      <c r="M12" s="93">
        <v>18695</v>
      </c>
      <c r="N12" s="37">
        <v>45107</v>
      </c>
      <c r="O12" s="59" t="s">
        <v>160</v>
      </c>
      <c r="P12" s="86"/>
      <c r="R12" s="31"/>
    </row>
    <row r="13" spans="1:18" s="43" customFormat="1" ht="24" customHeight="1" x14ac:dyDescent="0.2">
      <c r="A13" s="31">
        <v>11</v>
      </c>
      <c r="B13" s="35" t="s">
        <v>15</v>
      </c>
      <c r="C13" s="32" t="s">
        <v>204</v>
      </c>
      <c r="D13" s="96">
        <v>1810.56</v>
      </c>
      <c r="E13" s="96" t="s">
        <v>17</v>
      </c>
      <c r="F13" s="34" t="s">
        <v>17</v>
      </c>
      <c r="G13" s="93">
        <v>376</v>
      </c>
      <c r="H13" s="92">
        <v>48</v>
      </c>
      <c r="I13" s="92">
        <f t="shared" si="1"/>
        <v>7.833333333333333</v>
      </c>
      <c r="J13" s="92">
        <v>10</v>
      </c>
      <c r="K13" s="92">
        <v>1</v>
      </c>
      <c r="L13" s="96">
        <v>1810.56</v>
      </c>
      <c r="M13" s="93">
        <v>376</v>
      </c>
      <c r="N13" s="37">
        <v>45135</v>
      </c>
      <c r="O13" s="31" t="s">
        <v>53</v>
      </c>
      <c r="P13" s="87"/>
    </row>
    <row r="14" spans="1:18" s="43" customFormat="1" ht="24.6" customHeight="1" x14ac:dyDescent="0.2">
      <c r="A14" s="31">
        <v>12</v>
      </c>
      <c r="B14" s="35" t="s">
        <v>15</v>
      </c>
      <c r="C14" s="32" t="s">
        <v>201</v>
      </c>
      <c r="D14" s="96">
        <v>1415.07</v>
      </c>
      <c r="E14" s="96" t="s">
        <v>17</v>
      </c>
      <c r="F14" s="34" t="s">
        <v>17</v>
      </c>
      <c r="G14" s="93">
        <v>232</v>
      </c>
      <c r="H14" s="92">
        <v>23</v>
      </c>
      <c r="I14" s="92">
        <f t="shared" si="1"/>
        <v>10.086956521739131</v>
      </c>
      <c r="J14" s="92">
        <v>7</v>
      </c>
      <c r="K14" s="92">
        <v>1</v>
      </c>
      <c r="L14" s="96">
        <v>1415.07</v>
      </c>
      <c r="M14" s="93">
        <v>232</v>
      </c>
      <c r="N14" s="37">
        <v>45135</v>
      </c>
      <c r="O14" s="59" t="s">
        <v>89</v>
      </c>
      <c r="P14" s="87"/>
    </row>
    <row r="15" spans="1:18" ht="24.6" customHeight="1" x14ac:dyDescent="0.15">
      <c r="A15" s="31">
        <v>13</v>
      </c>
      <c r="B15" s="35">
        <v>9</v>
      </c>
      <c r="C15" s="32" t="s">
        <v>174</v>
      </c>
      <c r="D15" s="96">
        <v>623.32000000000005</v>
      </c>
      <c r="E15" s="96">
        <v>4959.55</v>
      </c>
      <c r="F15" s="34">
        <f>(D15-E15)/E15</f>
        <v>-0.87431924267322647</v>
      </c>
      <c r="G15" s="93">
        <v>86</v>
      </c>
      <c r="H15" s="92">
        <v>3</v>
      </c>
      <c r="I15" s="92">
        <f t="shared" si="1"/>
        <v>28.666666666666668</v>
      </c>
      <c r="J15" s="92">
        <v>2</v>
      </c>
      <c r="K15" s="92">
        <v>5</v>
      </c>
      <c r="L15" s="96">
        <v>112646</v>
      </c>
      <c r="M15" s="93">
        <v>16624</v>
      </c>
      <c r="N15" s="37">
        <v>45107</v>
      </c>
      <c r="O15" s="59" t="s">
        <v>49</v>
      </c>
      <c r="P15" s="86"/>
    </row>
    <row r="16" spans="1:18" s="43" customFormat="1" ht="24" customHeight="1" x14ac:dyDescent="0.15">
      <c r="A16" s="31">
        <v>14</v>
      </c>
      <c r="B16" s="35">
        <v>14</v>
      </c>
      <c r="C16" s="32" t="s">
        <v>136</v>
      </c>
      <c r="D16" s="96">
        <v>381.68</v>
      </c>
      <c r="E16" s="96">
        <v>1194.53</v>
      </c>
      <c r="F16" s="34">
        <f>(D16-E16)/E16</f>
        <v>-0.6804768402635345</v>
      </c>
      <c r="G16" s="93">
        <v>69</v>
      </c>
      <c r="H16" s="92">
        <v>2</v>
      </c>
      <c r="I16" s="92">
        <f t="shared" si="1"/>
        <v>34.5</v>
      </c>
      <c r="J16" s="92">
        <v>1</v>
      </c>
      <c r="K16" s="92">
        <v>9</v>
      </c>
      <c r="L16" s="96">
        <v>77886</v>
      </c>
      <c r="M16" s="93">
        <v>12532</v>
      </c>
      <c r="N16" s="37">
        <v>45079</v>
      </c>
      <c r="O16" s="59" t="s">
        <v>49</v>
      </c>
      <c r="P16" s="86"/>
    </row>
    <row r="17" spans="1:16" s="43" customFormat="1" ht="24.6" customHeight="1" x14ac:dyDescent="0.2">
      <c r="A17" s="31">
        <v>15</v>
      </c>
      <c r="B17" s="35" t="s">
        <v>17</v>
      </c>
      <c r="C17" s="32" t="s">
        <v>163</v>
      </c>
      <c r="D17" s="96">
        <v>379.5</v>
      </c>
      <c r="E17" s="96" t="s">
        <v>17</v>
      </c>
      <c r="F17" s="34" t="s">
        <v>17</v>
      </c>
      <c r="G17" s="93">
        <v>55</v>
      </c>
      <c r="H17" s="92">
        <v>1</v>
      </c>
      <c r="I17" s="92">
        <f t="shared" si="1"/>
        <v>55</v>
      </c>
      <c r="J17" s="92">
        <v>1</v>
      </c>
      <c r="K17" s="92" t="s">
        <v>17</v>
      </c>
      <c r="L17" s="96">
        <v>45205.94</v>
      </c>
      <c r="M17" s="93">
        <v>7376</v>
      </c>
      <c r="N17" s="37">
        <v>44932</v>
      </c>
      <c r="O17" s="59" t="s">
        <v>33</v>
      </c>
      <c r="P17" s="87"/>
    </row>
    <row r="18" spans="1:16" s="43" customFormat="1" ht="24.6" customHeight="1" x14ac:dyDescent="0.2">
      <c r="A18" s="31">
        <v>16</v>
      </c>
      <c r="B18" s="35">
        <v>12</v>
      </c>
      <c r="C18" s="32" t="s">
        <v>196</v>
      </c>
      <c r="D18" s="96">
        <v>322</v>
      </c>
      <c r="E18" s="96">
        <v>458.08</v>
      </c>
      <c r="F18" s="34">
        <f t="shared" ref="F18:F24" si="2">(D18-E18)/E18</f>
        <v>-0.2970660146699266</v>
      </c>
      <c r="G18" s="93">
        <v>129</v>
      </c>
      <c r="H18" s="92">
        <v>6</v>
      </c>
      <c r="I18" s="92">
        <f t="shared" si="1"/>
        <v>21.5</v>
      </c>
      <c r="J18" s="92">
        <v>2</v>
      </c>
      <c r="K18" s="92" t="s">
        <v>17</v>
      </c>
      <c r="L18" s="96">
        <v>208689</v>
      </c>
      <c r="M18" s="93">
        <v>42704</v>
      </c>
      <c r="N18" s="37">
        <v>44638</v>
      </c>
      <c r="O18" s="59" t="s">
        <v>160</v>
      </c>
      <c r="P18" s="87"/>
    </row>
    <row r="19" spans="1:16" s="43" customFormat="1" ht="24.6" customHeight="1" x14ac:dyDescent="0.2">
      <c r="A19" s="31">
        <v>17</v>
      </c>
      <c r="B19" s="35">
        <v>33</v>
      </c>
      <c r="C19" s="32" t="s">
        <v>192</v>
      </c>
      <c r="D19" s="96">
        <v>302</v>
      </c>
      <c r="E19" s="96">
        <v>2</v>
      </c>
      <c r="F19" s="34">
        <f t="shared" si="2"/>
        <v>150</v>
      </c>
      <c r="G19" s="93">
        <v>44</v>
      </c>
      <c r="H19" s="92">
        <v>1</v>
      </c>
      <c r="I19" s="92">
        <f t="shared" si="1"/>
        <v>44</v>
      </c>
      <c r="J19" s="92">
        <v>1</v>
      </c>
      <c r="K19" s="92" t="s">
        <v>17</v>
      </c>
      <c r="L19" s="96">
        <v>22341.09</v>
      </c>
      <c r="M19" s="93">
        <v>3569</v>
      </c>
      <c r="N19" s="37">
        <v>44875</v>
      </c>
      <c r="O19" s="59" t="s">
        <v>30</v>
      </c>
      <c r="P19" s="87"/>
    </row>
    <row r="20" spans="1:16" s="43" customFormat="1" ht="24.6" customHeight="1" x14ac:dyDescent="0.2">
      <c r="A20" s="31">
        <v>18</v>
      </c>
      <c r="B20" s="35">
        <v>24</v>
      </c>
      <c r="C20" s="32" t="s">
        <v>130</v>
      </c>
      <c r="D20" s="96">
        <v>173.6</v>
      </c>
      <c r="E20" s="96">
        <v>221.58</v>
      </c>
      <c r="F20" s="34">
        <f t="shared" si="2"/>
        <v>-0.21653578842855861</v>
      </c>
      <c r="G20" s="93">
        <v>27</v>
      </c>
      <c r="H20" s="92">
        <v>3</v>
      </c>
      <c r="I20" s="92">
        <f t="shared" si="1"/>
        <v>9</v>
      </c>
      <c r="J20" s="92">
        <v>2</v>
      </c>
      <c r="K20" s="92">
        <v>9</v>
      </c>
      <c r="L20" s="96">
        <v>8784.2999999999993</v>
      </c>
      <c r="M20" s="93">
        <v>1357</v>
      </c>
      <c r="N20" s="37">
        <v>45079</v>
      </c>
      <c r="O20" s="59" t="s">
        <v>33</v>
      </c>
      <c r="P20" s="87"/>
    </row>
    <row r="21" spans="1:16" s="43" customFormat="1" ht="24.6" customHeight="1" x14ac:dyDescent="0.2">
      <c r="A21" s="31">
        <v>19</v>
      </c>
      <c r="B21" s="35">
        <v>13</v>
      </c>
      <c r="C21" s="32" t="s">
        <v>42</v>
      </c>
      <c r="D21" s="96">
        <v>173.6</v>
      </c>
      <c r="E21" s="96">
        <v>1192.0999999999999</v>
      </c>
      <c r="F21" s="34">
        <f t="shared" si="2"/>
        <v>-0.85437463300058714</v>
      </c>
      <c r="G21" s="93">
        <v>25</v>
      </c>
      <c r="H21" s="92">
        <v>4</v>
      </c>
      <c r="I21" s="92">
        <f t="shared" si="1"/>
        <v>6.25</v>
      </c>
      <c r="J21" s="92">
        <v>1</v>
      </c>
      <c r="K21" s="92">
        <v>21</v>
      </c>
      <c r="L21" s="96">
        <v>240263.53</v>
      </c>
      <c r="M21" s="93">
        <v>37651</v>
      </c>
      <c r="N21" s="37">
        <v>44988</v>
      </c>
      <c r="O21" s="59" t="s">
        <v>43</v>
      </c>
      <c r="P21" s="87"/>
    </row>
    <row r="22" spans="1:16" s="43" customFormat="1" ht="24.6" customHeight="1" x14ac:dyDescent="0.2">
      <c r="A22" s="31">
        <v>20</v>
      </c>
      <c r="B22" s="35">
        <v>18</v>
      </c>
      <c r="C22" s="32" t="s">
        <v>195</v>
      </c>
      <c r="D22" s="96">
        <v>111.2</v>
      </c>
      <c r="E22" s="96">
        <v>203.8</v>
      </c>
      <c r="F22" s="34">
        <f t="shared" si="2"/>
        <v>-0.4543670264965653</v>
      </c>
      <c r="G22" s="93">
        <v>43</v>
      </c>
      <c r="H22" s="92">
        <v>4</v>
      </c>
      <c r="I22" s="92">
        <f t="shared" si="1"/>
        <v>10.75</v>
      </c>
      <c r="J22" s="92">
        <v>2</v>
      </c>
      <c r="K22" s="92" t="s">
        <v>17</v>
      </c>
      <c r="L22" s="96">
        <v>318976</v>
      </c>
      <c r="M22" s="93">
        <v>65095</v>
      </c>
      <c r="N22" s="37">
        <v>44552</v>
      </c>
      <c r="O22" s="59" t="s">
        <v>160</v>
      </c>
      <c r="P22" s="87"/>
    </row>
    <row r="23" spans="1:16" s="43" customFormat="1" ht="24" customHeight="1" x14ac:dyDescent="0.15">
      <c r="A23" s="31">
        <v>21</v>
      </c>
      <c r="B23" s="35">
        <v>10</v>
      </c>
      <c r="C23" s="32" t="s">
        <v>133</v>
      </c>
      <c r="D23" s="96">
        <v>38</v>
      </c>
      <c r="E23" s="96">
        <v>1819.49</v>
      </c>
      <c r="F23" s="34">
        <f t="shared" si="2"/>
        <v>-0.97911502673826178</v>
      </c>
      <c r="G23" s="93">
        <v>7</v>
      </c>
      <c r="H23" s="92">
        <v>1</v>
      </c>
      <c r="I23" s="92">
        <f t="shared" si="1"/>
        <v>7</v>
      </c>
      <c r="J23" s="92">
        <v>1</v>
      </c>
      <c r="K23" s="92">
        <v>9</v>
      </c>
      <c r="L23" s="96">
        <v>324486.71999999997</v>
      </c>
      <c r="M23" s="93">
        <v>54773</v>
      </c>
      <c r="N23" s="37">
        <v>45079</v>
      </c>
      <c r="O23" s="59" t="s">
        <v>23</v>
      </c>
      <c r="P23" s="86"/>
    </row>
    <row r="24" spans="1:16" s="43" customFormat="1" ht="24" customHeight="1" x14ac:dyDescent="0.2">
      <c r="A24" s="31">
        <v>22</v>
      </c>
      <c r="B24" s="35">
        <v>19</v>
      </c>
      <c r="C24" s="32" t="s">
        <v>173</v>
      </c>
      <c r="D24" s="96">
        <v>6</v>
      </c>
      <c r="E24" s="96">
        <v>449.2</v>
      </c>
      <c r="F24" s="34">
        <f t="shared" si="2"/>
        <v>-0.98664292074799642</v>
      </c>
      <c r="G24" s="93">
        <v>2</v>
      </c>
      <c r="H24" s="92">
        <v>1</v>
      </c>
      <c r="I24" s="92">
        <f t="shared" si="1"/>
        <v>2</v>
      </c>
      <c r="J24" s="92">
        <v>1</v>
      </c>
      <c r="K24" s="92">
        <v>6</v>
      </c>
      <c r="L24" s="96">
        <v>1436.4</v>
      </c>
      <c r="M24" s="93">
        <v>245</v>
      </c>
      <c r="N24" s="37">
        <v>45106</v>
      </c>
      <c r="O24" s="59" t="s">
        <v>30</v>
      </c>
      <c r="P24" s="87"/>
    </row>
    <row r="25" spans="1:16" s="51" customFormat="1" ht="24" customHeight="1" x14ac:dyDescent="0.2">
      <c r="B25" s="78"/>
      <c r="C25" s="77" t="s">
        <v>205</v>
      </c>
      <c r="D25" s="52">
        <f>SUBTOTAL(109,Table13245678910111213141517[Pajamos 
(GBO)])</f>
        <v>371660.36</v>
      </c>
      <c r="E25" s="52" t="s">
        <v>203</v>
      </c>
      <c r="F25" s="81">
        <f t="shared" ref="F25" si="3">(D25-E25)/E25</f>
        <v>-0.26089513415478116</v>
      </c>
      <c r="G25" s="78">
        <f>SUBTOTAL(109,Table13245678910111213141517[Žiūrovų sk. 
(ADM)])</f>
        <v>53589</v>
      </c>
      <c r="H25" s="70"/>
      <c r="I25" s="70"/>
      <c r="J25" s="70"/>
      <c r="K25" s="70"/>
      <c r="L25" s="52"/>
      <c r="M25" s="78"/>
      <c r="N25" s="53"/>
      <c r="O25" s="79" t="s">
        <v>56</v>
      </c>
      <c r="P25" s="85"/>
    </row>
    <row r="26" spans="1:16" hidden="1" x14ac:dyDescent="0.15">
      <c r="F26" s="4"/>
      <c r="L26" s="3"/>
    </row>
    <row r="27" spans="1:16" hidden="1" x14ac:dyDescent="0.15">
      <c r="F27" s="4"/>
      <c r="L27" s="3"/>
    </row>
    <row r="28" spans="1:16" hidden="1" x14ac:dyDescent="0.15">
      <c r="F28" s="4"/>
      <c r="L28" s="3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</row>
    <row r="39" spans="1:16383" s="44" customFormat="1" hidden="1" x14ac:dyDescent="0.15">
      <c r="A39" s="1"/>
      <c r="C39" s="1"/>
      <c r="D39" s="5"/>
      <c r="E39" s="5"/>
      <c r="F39" s="4"/>
      <c r="K39" s="66"/>
      <c r="L39" s="5"/>
      <c r="N39" s="12"/>
      <c r="O39" s="6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3" s="44" customFormat="1" hidden="1" x14ac:dyDescent="0.15">
      <c r="A40" s="1"/>
      <c r="C40" s="1"/>
      <c r="D40" s="5"/>
      <c r="E40" s="5"/>
      <c r="F40" s="4"/>
      <c r="K40" s="66"/>
      <c r="L40" s="5"/>
      <c r="N40" s="12"/>
      <c r="O40" s="6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3" s="44" customFormat="1" hidden="1" x14ac:dyDescent="0.15">
      <c r="A41" s="1"/>
      <c r="C41" s="1"/>
      <c r="D41" s="5"/>
      <c r="E41" s="5"/>
      <c r="F41" s="4"/>
      <c r="K41" s="66"/>
      <c r="L41" s="5"/>
      <c r="N41" s="12"/>
      <c r="O41" s="6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3" hidden="1" x14ac:dyDescent="0.15">
      <c r="B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6383" hidden="1" x14ac:dyDescent="0.15">
      <c r="B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6383" hidden="1" x14ac:dyDescent="0.15">
      <c r="B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E8F5-33F7-4693-9E1B-2DCBE04EA6C5}">
  <dimension ref="A1:XFC63"/>
  <sheetViews>
    <sheetView topLeftCell="A7" zoomScale="60" zoomScaleNormal="60" workbookViewId="0">
      <selection activeCell="F35" sqref="F35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188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32" t="s">
        <v>189</v>
      </c>
      <c r="D3" s="33">
        <v>217564.12</v>
      </c>
      <c r="E3" s="33" t="s">
        <v>17</v>
      </c>
      <c r="F3" s="34" t="s">
        <v>17</v>
      </c>
      <c r="G3" s="35">
        <v>29395</v>
      </c>
      <c r="H3" s="92">
        <v>177</v>
      </c>
      <c r="I3" s="92">
        <f t="shared" ref="I3:I8" si="0">G3/H3</f>
        <v>166.07344632768363</v>
      </c>
      <c r="J3" s="92">
        <v>16</v>
      </c>
      <c r="K3" s="92">
        <v>1</v>
      </c>
      <c r="L3" s="33">
        <v>252356.17</v>
      </c>
      <c r="M3" s="93">
        <v>35433</v>
      </c>
      <c r="N3" s="37">
        <v>45128</v>
      </c>
      <c r="O3" s="59" t="s">
        <v>21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32" t="s">
        <v>193</v>
      </c>
      <c r="D4" s="33">
        <v>151940.63</v>
      </c>
      <c r="E4" s="33" t="s">
        <v>17</v>
      </c>
      <c r="F4" s="34" t="s">
        <v>17</v>
      </c>
      <c r="G4" s="35">
        <v>21241</v>
      </c>
      <c r="H4" s="92">
        <v>156</v>
      </c>
      <c r="I4" s="92">
        <f t="shared" si="0"/>
        <v>136.16025641025641</v>
      </c>
      <c r="J4" s="92">
        <v>16</v>
      </c>
      <c r="K4" s="92">
        <v>1</v>
      </c>
      <c r="L4" s="33">
        <v>151941</v>
      </c>
      <c r="M4" s="93">
        <v>21241</v>
      </c>
      <c r="N4" s="37">
        <v>45128</v>
      </c>
      <c r="O4" s="59" t="s">
        <v>160</v>
      </c>
      <c r="P4" s="87"/>
    </row>
    <row r="5" spans="1:18" s="39" customFormat="1" ht="24.6" customHeight="1" x14ac:dyDescent="0.2">
      <c r="A5" s="31">
        <v>3</v>
      </c>
      <c r="B5" s="35">
        <v>2</v>
      </c>
      <c r="C5" s="14" t="s">
        <v>184</v>
      </c>
      <c r="D5" s="33">
        <v>33156.47</v>
      </c>
      <c r="E5" s="33">
        <v>30374.58</v>
      </c>
      <c r="F5" s="34">
        <f>(D5-E5)/E5</f>
        <v>9.1586122343090812E-2</v>
      </c>
      <c r="G5" s="35">
        <v>6205</v>
      </c>
      <c r="H5" s="92">
        <v>129</v>
      </c>
      <c r="I5" s="92">
        <f t="shared" si="0"/>
        <v>48.100775193798448</v>
      </c>
      <c r="J5" s="92">
        <v>16</v>
      </c>
      <c r="K5" s="92">
        <v>2</v>
      </c>
      <c r="L5" s="33">
        <v>106147.49</v>
      </c>
      <c r="M5" s="93">
        <v>20711</v>
      </c>
      <c r="N5" s="37">
        <v>45121</v>
      </c>
      <c r="O5" s="59" t="s">
        <v>25</v>
      </c>
      <c r="P5" s="87"/>
      <c r="R5" s="31"/>
    </row>
    <row r="6" spans="1:18" s="39" customFormat="1" ht="24.95" customHeight="1" x14ac:dyDescent="0.2">
      <c r="A6" s="31">
        <v>4</v>
      </c>
      <c r="B6" s="35">
        <v>1</v>
      </c>
      <c r="C6" s="32" t="s">
        <v>186</v>
      </c>
      <c r="D6" s="33">
        <v>27460.37</v>
      </c>
      <c r="E6" s="33">
        <v>40109.65</v>
      </c>
      <c r="F6" s="34">
        <f>(D6-E6)/E6</f>
        <v>-0.3153674988437945</v>
      </c>
      <c r="G6" s="35">
        <v>3931</v>
      </c>
      <c r="H6" s="92">
        <v>75</v>
      </c>
      <c r="I6" s="92">
        <f t="shared" si="0"/>
        <v>52.413333333333334</v>
      </c>
      <c r="J6" s="92">
        <v>11</v>
      </c>
      <c r="K6" s="92">
        <v>2</v>
      </c>
      <c r="L6" s="33">
        <v>114551</v>
      </c>
      <c r="M6" s="93">
        <v>15895</v>
      </c>
      <c r="N6" s="37">
        <v>45121</v>
      </c>
      <c r="O6" s="59" t="s">
        <v>159</v>
      </c>
      <c r="P6" s="89"/>
      <c r="R6" s="31"/>
    </row>
    <row r="7" spans="1:18" s="39" customFormat="1" ht="24.6" customHeight="1" x14ac:dyDescent="0.2">
      <c r="A7" s="31">
        <v>7</v>
      </c>
      <c r="B7" s="35">
        <v>3</v>
      </c>
      <c r="C7" s="32" t="s">
        <v>180</v>
      </c>
      <c r="D7" s="33">
        <v>20519.68</v>
      </c>
      <c r="E7" s="33">
        <v>24530.400000000001</v>
      </c>
      <c r="F7" s="34">
        <f>(D7-E7)/E7</f>
        <v>-0.16349998369370256</v>
      </c>
      <c r="G7" s="35">
        <v>2831</v>
      </c>
      <c r="H7" s="92">
        <v>45</v>
      </c>
      <c r="I7" s="92">
        <f t="shared" si="0"/>
        <v>62.911111111111111</v>
      </c>
      <c r="J7" s="92">
        <v>8</v>
      </c>
      <c r="K7" s="92">
        <v>3</v>
      </c>
      <c r="L7" s="33">
        <v>163111.64000000001</v>
      </c>
      <c r="M7" s="93">
        <v>22811</v>
      </c>
      <c r="N7" s="37">
        <v>45114</v>
      </c>
      <c r="O7" s="59" t="s">
        <v>23</v>
      </c>
      <c r="P7" s="86"/>
      <c r="R7" s="31"/>
    </row>
    <row r="8" spans="1:18" s="39" customFormat="1" ht="24.95" customHeight="1" x14ac:dyDescent="0.2">
      <c r="A8" s="31">
        <v>5</v>
      </c>
      <c r="B8" s="35">
        <v>4</v>
      </c>
      <c r="C8" s="32" t="s">
        <v>154</v>
      </c>
      <c r="D8" s="33">
        <v>17582.580000000002</v>
      </c>
      <c r="E8" s="33">
        <v>12390.84</v>
      </c>
      <c r="F8" s="34">
        <f>(D8-E8)/E8</f>
        <v>0.41899822772306006</v>
      </c>
      <c r="G8" s="35">
        <v>3240</v>
      </c>
      <c r="H8" s="92">
        <v>50</v>
      </c>
      <c r="I8" s="92">
        <f t="shared" si="0"/>
        <v>64.8</v>
      </c>
      <c r="J8" s="92">
        <v>10</v>
      </c>
      <c r="K8" s="92">
        <v>6</v>
      </c>
      <c r="L8" s="33">
        <v>344458</v>
      </c>
      <c r="M8" s="93">
        <v>67750</v>
      </c>
      <c r="N8" s="37">
        <v>45093</v>
      </c>
      <c r="O8" s="59" t="s">
        <v>49</v>
      </c>
      <c r="P8" s="86"/>
      <c r="R8" s="31"/>
    </row>
    <row r="9" spans="1:18" s="39" customFormat="1" ht="24.95" customHeight="1" x14ac:dyDescent="0.2">
      <c r="A9" s="31">
        <v>6</v>
      </c>
      <c r="B9" s="35" t="s">
        <v>15</v>
      </c>
      <c r="C9" s="32" t="s">
        <v>197</v>
      </c>
      <c r="D9" s="33">
        <v>14656</v>
      </c>
      <c r="E9" s="33" t="s">
        <v>17</v>
      </c>
      <c r="F9" s="34" t="s">
        <v>17</v>
      </c>
      <c r="G9" s="35">
        <v>2974</v>
      </c>
      <c r="H9" s="92" t="s">
        <v>17</v>
      </c>
      <c r="I9" s="92" t="s">
        <v>17</v>
      </c>
      <c r="J9" s="92">
        <v>13</v>
      </c>
      <c r="K9" s="92">
        <v>1</v>
      </c>
      <c r="L9" s="33">
        <v>14656</v>
      </c>
      <c r="M9" s="93">
        <v>2974</v>
      </c>
      <c r="N9" s="37">
        <v>45128</v>
      </c>
      <c r="O9" s="59" t="s">
        <v>28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175</v>
      </c>
      <c r="D10" s="33">
        <v>6043.83</v>
      </c>
      <c r="E10" s="33">
        <v>4778.41</v>
      </c>
      <c r="F10" s="34">
        <f t="shared" ref="F10:F15" si="1">(D10-E10)/E10</f>
        <v>0.26482030633620807</v>
      </c>
      <c r="G10" s="35">
        <v>1194</v>
      </c>
      <c r="H10" s="92">
        <v>32</v>
      </c>
      <c r="I10" s="92">
        <f t="shared" ref="I10:I35" si="2">G10/H10</f>
        <v>37.3125</v>
      </c>
      <c r="J10" s="92">
        <v>11</v>
      </c>
      <c r="K10" s="92">
        <v>4</v>
      </c>
      <c r="L10" s="33">
        <v>80343</v>
      </c>
      <c r="M10" s="93">
        <v>17039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5</v>
      </c>
      <c r="C11" s="32" t="s">
        <v>174</v>
      </c>
      <c r="D11" s="33">
        <v>4959.55</v>
      </c>
      <c r="E11" s="33">
        <v>6935.5</v>
      </c>
      <c r="F11" s="34">
        <f t="shared" si="1"/>
        <v>-0.28490375603777662</v>
      </c>
      <c r="G11" s="35">
        <v>713</v>
      </c>
      <c r="H11" s="92">
        <v>19</v>
      </c>
      <c r="I11" s="92">
        <f t="shared" si="2"/>
        <v>37.526315789473685</v>
      </c>
      <c r="J11" s="92">
        <v>5</v>
      </c>
      <c r="K11" s="92">
        <v>4</v>
      </c>
      <c r="L11" s="33">
        <v>108812</v>
      </c>
      <c r="M11" s="93">
        <v>15958</v>
      </c>
      <c r="N11" s="37">
        <v>45107</v>
      </c>
      <c r="O11" s="59" t="s">
        <v>49</v>
      </c>
      <c r="P11" s="86"/>
      <c r="R11" s="31"/>
    </row>
    <row r="12" spans="1:18" s="39" customFormat="1" ht="24.95" customHeight="1" x14ac:dyDescent="0.2">
      <c r="A12" s="31">
        <v>10</v>
      </c>
      <c r="B12" s="35">
        <v>7</v>
      </c>
      <c r="C12" s="32" t="s">
        <v>133</v>
      </c>
      <c r="D12" s="33">
        <v>1819.49</v>
      </c>
      <c r="E12" s="33">
        <v>5391.84</v>
      </c>
      <c r="F12" s="34">
        <f t="shared" si="1"/>
        <v>-0.66254747915368417</v>
      </c>
      <c r="G12" s="35">
        <v>295</v>
      </c>
      <c r="H12" s="92">
        <v>8</v>
      </c>
      <c r="I12" s="92">
        <f t="shared" si="2"/>
        <v>36.875</v>
      </c>
      <c r="J12" s="92">
        <v>4</v>
      </c>
      <c r="K12" s="92">
        <v>8</v>
      </c>
      <c r="L12" s="33">
        <v>321435.55</v>
      </c>
      <c r="M12" s="93">
        <v>54135</v>
      </c>
      <c r="N12" s="37">
        <v>45079</v>
      </c>
      <c r="O12" s="59" t="s">
        <v>23</v>
      </c>
      <c r="P12" s="86"/>
      <c r="R12" s="31"/>
    </row>
    <row r="13" spans="1:18" s="43" customFormat="1" ht="24.6" customHeight="1" x14ac:dyDescent="0.15">
      <c r="A13" s="31">
        <v>11</v>
      </c>
      <c r="B13" s="35">
        <v>6</v>
      </c>
      <c r="C13" s="32" t="s">
        <v>165</v>
      </c>
      <c r="D13" s="33">
        <v>1448.42</v>
      </c>
      <c r="E13" s="33">
        <v>5633.38</v>
      </c>
      <c r="F13" s="34">
        <f t="shared" si="1"/>
        <v>-0.7428861536058281</v>
      </c>
      <c r="G13" s="35">
        <v>208</v>
      </c>
      <c r="H13" s="92">
        <v>7</v>
      </c>
      <c r="I13" s="92">
        <f t="shared" si="2"/>
        <v>29.714285714285715</v>
      </c>
      <c r="J13" s="92">
        <v>4</v>
      </c>
      <c r="K13" s="92">
        <v>5</v>
      </c>
      <c r="L13" s="33">
        <v>118856.81</v>
      </c>
      <c r="M13" s="93">
        <v>17146</v>
      </c>
      <c r="N13" s="37">
        <v>45100</v>
      </c>
      <c r="O13" s="59" t="s">
        <v>23</v>
      </c>
      <c r="P13" s="86"/>
    </row>
    <row r="14" spans="1:18" s="43" customFormat="1" ht="24" customHeight="1" x14ac:dyDescent="0.15">
      <c r="A14" s="31">
        <v>14</v>
      </c>
      <c r="B14" s="35">
        <v>16</v>
      </c>
      <c r="C14" s="32" t="s">
        <v>136</v>
      </c>
      <c r="D14" s="33">
        <v>1194.53</v>
      </c>
      <c r="E14" s="33">
        <v>696.87</v>
      </c>
      <c r="F14" s="34">
        <f t="shared" si="1"/>
        <v>0.714136065550246</v>
      </c>
      <c r="G14" s="35">
        <v>163</v>
      </c>
      <c r="H14" s="92">
        <v>4</v>
      </c>
      <c r="I14" s="92">
        <f t="shared" si="2"/>
        <v>40.75</v>
      </c>
      <c r="J14" s="92">
        <v>2</v>
      </c>
      <c r="K14" s="92">
        <v>8</v>
      </c>
      <c r="L14" s="33">
        <v>76739</v>
      </c>
      <c r="M14" s="93">
        <v>12278</v>
      </c>
      <c r="N14" s="37">
        <v>45079</v>
      </c>
      <c r="O14" s="59" t="s">
        <v>49</v>
      </c>
      <c r="P14" s="86"/>
    </row>
    <row r="15" spans="1:18" s="43" customFormat="1" ht="24.6" customHeight="1" x14ac:dyDescent="0.2">
      <c r="A15" s="31">
        <v>13</v>
      </c>
      <c r="B15" s="35">
        <v>21</v>
      </c>
      <c r="C15" s="32" t="s">
        <v>42</v>
      </c>
      <c r="D15" s="33">
        <v>1192.0999999999999</v>
      </c>
      <c r="E15" s="33">
        <v>223.7</v>
      </c>
      <c r="F15" s="34">
        <f t="shared" si="1"/>
        <v>4.3290120697362537</v>
      </c>
      <c r="G15" s="35">
        <v>172</v>
      </c>
      <c r="H15" s="92">
        <v>5</v>
      </c>
      <c r="I15" s="92">
        <f t="shared" si="2"/>
        <v>34.4</v>
      </c>
      <c r="J15" s="92">
        <v>2</v>
      </c>
      <c r="K15" s="92">
        <v>21</v>
      </c>
      <c r="L15" s="33">
        <v>239918.03</v>
      </c>
      <c r="M15" s="93">
        <v>37602</v>
      </c>
      <c r="N15" s="37">
        <v>44988</v>
      </c>
      <c r="O15" s="59" t="s">
        <v>43</v>
      </c>
      <c r="P15" s="87"/>
    </row>
    <row r="16" spans="1:18" s="91" customFormat="1" ht="24.6" customHeight="1" x14ac:dyDescent="0.2">
      <c r="A16" s="31">
        <v>12</v>
      </c>
      <c r="B16" s="35" t="s">
        <v>17</v>
      </c>
      <c r="C16" s="32" t="s">
        <v>196</v>
      </c>
      <c r="D16" s="33">
        <v>458.08</v>
      </c>
      <c r="E16" s="33" t="s">
        <v>17</v>
      </c>
      <c r="F16" s="34" t="s">
        <v>17</v>
      </c>
      <c r="G16" s="35">
        <v>184</v>
      </c>
      <c r="H16" s="92">
        <v>6</v>
      </c>
      <c r="I16" s="92">
        <f t="shared" si="2"/>
        <v>30.666666666666668</v>
      </c>
      <c r="J16" s="92">
        <v>2</v>
      </c>
      <c r="K16" s="92" t="s">
        <v>17</v>
      </c>
      <c r="L16" s="33">
        <v>207670</v>
      </c>
      <c r="M16" s="93">
        <v>42286</v>
      </c>
      <c r="N16" s="37">
        <v>44638</v>
      </c>
      <c r="O16" s="59" t="s">
        <v>160</v>
      </c>
      <c r="P16" s="87"/>
    </row>
    <row r="17" spans="1:16" s="43" customFormat="1" ht="24.6" customHeight="1" x14ac:dyDescent="0.2">
      <c r="A17" s="31">
        <v>16</v>
      </c>
      <c r="B17" s="35">
        <v>19</v>
      </c>
      <c r="C17" s="32" t="s">
        <v>16</v>
      </c>
      <c r="D17" s="33">
        <v>456.31</v>
      </c>
      <c r="E17" s="33">
        <v>242.5</v>
      </c>
      <c r="F17" s="34">
        <f>(D17-E17)/E17</f>
        <v>0.88169072164948459</v>
      </c>
      <c r="G17" s="35">
        <v>92</v>
      </c>
      <c r="H17" s="92">
        <v>6</v>
      </c>
      <c r="I17" s="92">
        <f t="shared" si="2"/>
        <v>15.333333333333334</v>
      </c>
      <c r="J17" s="92">
        <v>2</v>
      </c>
      <c r="K17" s="92">
        <v>14</v>
      </c>
      <c r="L17" s="33">
        <v>249088.1</v>
      </c>
      <c r="M17" s="93">
        <v>49667</v>
      </c>
      <c r="N17" s="37">
        <v>45037</v>
      </c>
      <c r="O17" s="59" t="s">
        <v>18</v>
      </c>
      <c r="P17" s="87"/>
    </row>
    <row r="18" spans="1:16" s="43" customFormat="1" ht="24" customHeight="1" x14ac:dyDescent="0.2">
      <c r="A18" s="31">
        <v>19</v>
      </c>
      <c r="B18" s="35">
        <v>30</v>
      </c>
      <c r="C18" s="32" t="s">
        <v>173</v>
      </c>
      <c r="D18" s="33">
        <v>449.2</v>
      </c>
      <c r="E18" s="33">
        <v>29.6</v>
      </c>
      <c r="F18" s="34">
        <f>(D18-E18)/E18</f>
        <v>14.175675675675674</v>
      </c>
      <c r="G18" s="35">
        <v>68</v>
      </c>
      <c r="H18" s="92">
        <v>4</v>
      </c>
      <c r="I18" s="92">
        <f t="shared" si="2"/>
        <v>17</v>
      </c>
      <c r="J18" s="92">
        <v>3</v>
      </c>
      <c r="K18" s="92">
        <v>5</v>
      </c>
      <c r="L18" s="33">
        <v>1411.4</v>
      </c>
      <c r="M18" s="93">
        <v>237</v>
      </c>
      <c r="N18" s="37">
        <v>45106</v>
      </c>
      <c r="O18" s="59" t="s">
        <v>30</v>
      </c>
      <c r="P18" s="87"/>
    </row>
    <row r="19" spans="1:16" s="43" customFormat="1" ht="24.6" customHeight="1" x14ac:dyDescent="0.15">
      <c r="A19" s="31">
        <v>17</v>
      </c>
      <c r="B19" s="35">
        <v>11</v>
      </c>
      <c r="C19" s="32" t="s">
        <v>19</v>
      </c>
      <c r="D19" s="33">
        <v>402.24</v>
      </c>
      <c r="E19" s="33">
        <v>1646.5</v>
      </c>
      <c r="F19" s="34">
        <f>(D19-E19)/E19</f>
        <v>-0.75569996963255393</v>
      </c>
      <c r="G19" s="35">
        <v>85</v>
      </c>
      <c r="H19" s="92">
        <v>3</v>
      </c>
      <c r="I19" s="92">
        <f t="shared" si="2"/>
        <v>28.333333333333332</v>
      </c>
      <c r="J19" s="92">
        <v>1</v>
      </c>
      <c r="K19" s="92">
        <v>16</v>
      </c>
      <c r="L19" s="33">
        <v>588728</v>
      </c>
      <c r="M19" s="93">
        <v>108407</v>
      </c>
      <c r="N19" s="37">
        <v>45023</v>
      </c>
      <c r="O19" s="59" t="s">
        <v>160</v>
      </c>
      <c r="P19" s="86"/>
    </row>
    <row r="20" spans="1:16" s="43" customFormat="1" ht="24.6" customHeight="1" x14ac:dyDescent="0.2">
      <c r="A20" s="31">
        <v>15</v>
      </c>
      <c r="B20" s="92">
        <v>23</v>
      </c>
      <c r="C20" s="32" t="s">
        <v>135</v>
      </c>
      <c r="D20" s="33">
        <v>247.5</v>
      </c>
      <c r="E20" s="33">
        <v>165</v>
      </c>
      <c r="F20" s="34">
        <f>(D20-E20)/E20</f>
        <v>0.5</v>
      </c>
      <c r="G20" s="35">
        <v>103</v>
      </c>
      <c r="H20" s="92">
        <v>6</v>
      </c>
      <c r="I20" s="92">
        <f t="shared" si="2"/>
        <v>17.166666666666668</v>
      </c>
      <c r="J20" s="92">
        <v>2</v>
      </c>
      <c r="K20" s="92" t="s">
        <v>17</v>
      </c>
      <c r="L20" s="33">
        <v>186660.54</v>
      </c>
      <c r="M20" s="93">
        <v>37205</v>
      </c>
      <c r="N20" s="37">
        <v>44869</v>
      </c>
      <c r="O20" s="67" t="s">
        <v>23</v>
      </c>
      <c r="P20" s="87"/>
    </row>
    <row r="21" spans="1:16" s="43" customFormat="1" ht="24.6" customHeight="1" x14ac:dyDescent="0.2">
      <c r="A21" s="31">
        <v>24</v>
      </c>
      <c r="B21" s="35" t="s">
        <v>17</v>
      </c>
      <c r="C21" s="32" t="s">
        <v>130</v>
      </c>
      <c r="D21" s="33">
        <v>221.58</v>
      </c>
      <c r="E21" s="33" t="s">
        <v>17</v>
      </c>
      <c r="F21" s="34" t="s">
        <v>17</v>
      </c>
      <c r="G21" s="35">
        <v>32</v>
      </c>
      <c r="H21" s="92">
        <v>2</v>
      </c>
      <c r="I21" s="92">
        <f t="shared" si="2"/>
        <v>16</v>
      </c>
      <c r="J21" s="92">
        <v>1</v>
      </c>
      <c r="K21" s="92">
        <v>8</v>
      </c>
      <c r="L21" s="33">
        <v>8595.9</v>
      </c>
      <c r="M21" s="93">
        <v>1328</v>
      </c>
      <c r="N21" s="37">
        <v>45079</v>
      </c>
      <c r="O21" s="59" t="s">
        <v>33</v>
      </c>
      <c r="P21" s="87"/>
    </row>
    <row r="22" spans="1:16" s="43" customFormat="1" ht="24.6" customHeight="1" x14ac:dyDescent="0.2">
      <c r="A22" s="31">
        <v>18</v>
      </c>
      <c r="B22" s="35" t="s">
        <v>17</v>
      </c>
      <c r="C22" s="32" t="s">
        <v>195</v>
      </c>
      <c r="D22" s="33">
        <v>203.8</v>
      </c>
      <c r="E22" s="33" t="s">
        <v>17</v>
      </c>
      <c r="F22" s="34" t="s">
        <v>17</v>
      </c>
      <c r="G22" s="35">
        <v>80</v>
      </c>
      <c r="H22" s="92">
        <v>6</v>
      </c>
      <c r="I22" s="92">
        <f t="shared" si="2"/>
        <v>13.333333333333334</v>
      </c>
      <c r="J22" s="92">
        <v>2</v>
      </c>
      <c r="K22" s="92" t="s">
        <v>17</v>
      </c>
      <c r="L22" s="33">
        <v>318660</v>
      </c>
      <c r="M22" s="93">
        <v>64978</v>
      </c>
      <c r="N22" s="37">
        <v>44552</v>
      </c>
      <c r="O22" s="59" t="s">
        <v>160</v>
      </c>
      <c r="P22" s="87"/>
    </row>
    <row r="23" spans="1:16" s="43" customFormat="1" ht="24" customHeight="1" x14ac:dyDescent="0.2">
      <c r="A23" s="31">
        <v>22</v>
      </c>
      <c r="B23" s="35">
        <v>25</v>
      </c>
      <c r="C23" s="32" t="s">
        <v>115</v>
      </c>
      <c r="D23" s="33">
        <v>191</v>
      </c>
      <c r="E23" s="33">
        <v>109.1</v>
      </c>
      <c r="F23" s="34">
        <f>(D23-E23)/E23</f>
        <v>0.75068744271310728</v>
      </c>
      <c r="G23" s="35">
        <v>35</v>
      </c>
      <c r="H23" s="92">
        <v>1</v>
      </c>
      <c r="I23" s="92">
        <f t="shared" si="2"/>
        <v>35</v>
      </c>
      <c r="J23" s="92">
        <v>1</v>
      </c>
      <c r="K23" s="92">
        <v>10</v>
      </c>
      <c r="L23" s="33">
        <v>8722</v>
      </c>
      <c r="M23" s="93">
        <v>1527</v>
      </c>
      <c r="N23" s="37">
        <v>45065</v>
      </c>
      <c r="O23" s="59" t="s">
        <v>49</v>
      </c>
      <c r="P23" s="87"/>
    </row>
    <row r="24" spans="1:16" s="43" customFormat="1" ht="24.6" customHeight="1" x14ac:dyDescent="0.2">
      <c r="A24" s="31">
        <v>21</v>
      </c>
      <c r="B24" s="35">
        <v>22</v>
      </c>
      <c r="C24" s="32" t="s">
        <v>62</v>
      </c>
      <c r="D24" s="45">
        <v>120.4</v>
      </c>
      <c r="E24" s="45">
        <v>208.5</v>
      </c>
      <c r="F24" s="34">
        <f>(D24-E24)/E24</f>
        <v>-0.42254196642685848</v>
      </c>
      <c r="G24" s="46">
        <v>36</v>
      </c>
      <c r="H24" s="92">
        <v>3</v>
      </c>
      <c r="I24" s="92">
        <f t="shared" si="2"/>
        <v>12</v>
      </c>
      <c r="J24" s="92">
        <v>2</v>
      </c>
      <c r="K24" s="92">
        <v>13</v>
      </c>
      <c r="L24" s="45">
        <v>45400.24</v>
      </c>
      <c r="M24" s="94">
        <v>9432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25</v>
      </c>
      <c r="B25" s="35">
        <v>14</v>
      </c>
      <c r="C25" s="32" t="s">
        <v>85</v>
      </c>
      <c r="D25" s="33">
        <v>120</v>
      </c>
      <c r="E25" s="33">
        <v>990.98</v>
      </c>
      <c r="F25" s="34">
        <f>(D25-E25)/E25</f>
        <v>-0.87890774788593107</v>
      </c>
      <c r="G25" s="35">
        <v>30</v>
      </c>
      <c r="H25" s="92">
        <v>1</v>
      </c>
      <c r="I25" s="92">
        <f t="shared" si="2"/>
        <v>30</v>
      </c>
      <c r="J25" s="92">
        <v>1</v>
      </c>
      <c r="K25" s="92">
        <v>12</v>
      </c>
      <c r="L25" s="33">
        <v>289864</v>
      </c>
      <c r="M25" s="93">
        <v>41258</v>
      </c>
      <c r="N25" s="37">
        <v>45051</v>
      </c>
      <c r="O25" s="59" t="s">
        <v>49</v>
      </c>
      <c r="P25" s="86"/>
    </row>
    <row r="26" spans="1:16" s="43" customFormat="1" ht="24.6" customHeight="1" x14ac:dyDescent="0.2">
      <c r="A26" s="31">
        <v>20</v>
      </c>
      <c r="B26" s="35" t="s">
        <v>17</v>
      </c>
      <c r="C26" s="32" t="s">
        <v>152</v>
      </c>
      <c r="D26" s="33">
        <v>102.5</v>
      </c>
      <c r="E26" s="33" t="s">
        <v>17</v>
      </c>
      <c r="F26" s="34" t="s">
        <v>17</v>
      </c>
      <c r="G26" s="35">
        <v>41</v>
      </c>
      <c r="H26" s="92">
        <v>2</v>
      </c>
      <c r="I26" s="92">
        <f t="shared" si="2"/>
        <v>20.5</v>
      </c>
      <c r="J26" s="92">
        <v>1</v>
      </c>
      <c r="K26" s="92" t="s">
        <v>17</v>
      </c>
      <c r="L26" s="33">
        <v>102146.33</v>
      </c>
      <c r="M26" s="93">
        <v>21720</v>
      </c>
      <c r="N26" s="37">
        <v>44603</v>
      </c>
      <c r="O26" s="59" t="s">
        <v>25</v>
      </c>
      <c r="P26" s="87"/>
    </row>
    <row r="27" spans="1:16" s="43" customFormat="1" ht="24.6" customHeight="1" x14ac:dyDescent="0.2">
      <c r="A27" s="31">
        <v>23</v>
      </c>
      <c r="B27" s="35" t="s">
        <v>17</v>
      </c>
      <c r="C27" s="32" t="s">
        <v>194</v>
      </c>
      <c r="D27" s="33">
        <v>85</v>
      </c>
      <c r="E27" s="33" t="s">
        <v>17</v>
      </c>
      <c r="F27" s="34" t="s">
        <v>17</v>
      </c>
      <c r="G27" s="35">
        <v>34</v>
      </c>
      <c r="H27" s="92">
        <v>2</v>
      </c>
      <c r="I27" s="92">
        <f t="shared" si="2"/>
        <v>17</v>
      </c>
      <c r="J27" s="92">
        <v>1</v>
      </c>
      <c r="K27" s="92" t="s">
        <v>17</v>
      </c>
      <c r="L27" s="33">
        <v>287053</v>
      </c>
      <c r="M27" s="93">
        <v>57824</v>
      </c>
      <c r="N27" s="37">
        <v>44631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95">
        <v>26</v>
      </c>
      <c r="C28" s="14" t="s">
        <v>72</v>
      </c>
      <c r="D28" s="15">
        <v>66.8</v>
      </c>
      <c r="E28" s="15">
        <v>96</v>
      </c>
      <c r="F28" s="34">
        <f>(D28-E28)/E28</f>
        <v>-0.3041666666666667</v>
      </c>
      <c r="G28" s="17">
        <v>9</v>
      </c>
      <c r="H28" s="95">
        <v>1</v>
      </c>
      <c r="I28" s="95">
        <f t="shared" si="2"/>
        <v>9</v>
      </c>
      <c r="J28" s="95">
        <v>1</v>
      </c>
      <c r="K28" s="95" t="s">
        <v>17</v>
      </c>
      <c r="L28" s="33">
        <v>56779</v>
      </c>
      <c r="M28" s="93">
        <v>7549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28</v>
      </c>
      <c r="B29" s="35" t="s">
        <v>17</v>
      </c>
      <c r="C29" s="32" t="s">
        <v>61</v>
      </c>
      <c r="D29" s="33">
        <v>51.8</v>
      </c>
      <c r="E29" s="33" t="s">
        <v>17</v>
      </c>
      <c r="F29" s="34" t="s">
        <v>17</v>
      </c>
      <c r="G29" s="35">
        <v>7</v>
      </c>
      <c r="H29" s="92">
        <v>1</v>
      </c>
      <c r="I29" s="92">
        <f t="shared" si="2"/>
        <v>7</v>
      </c>
      <c r="J29" s="92">
        <v>1</v>
      </c>
      <c r="K29" s="92" t="s">
        <v>17</v>
      </c>
      <c r="L29" s="33">
        <v>11036.47</v>
      </c>
      <c r="M29" s="93">
        <v>1809</v>
      </c>
      <c r="N29" s="37">
        <v>45044</v>
      </c>
      <c r="O29" s="59" t="s">
        <v>33</v>
      </c>
      <c r="P29" s="87"/>
    </row>
    <row r="30" spans="1:16" s="43" customFormat="1" ht="24.6" customHeight="1" x14ac:dyDescent="0.2">
      <c r="A30" s="31">
        <v>29</v>
      </c>
      <c r="B30" s="35">
        <v>28</v>
      </c>
      <c r="C30" s="32" t="s">
        <v>90</v>
      </c>
      <c r="D30" s="33">
        <v>42.5</v>
      </c>
      <c r="E30" s="33">
        <v>49.9</v>
      </c>
      <c r="F30" s="34">
        <f>(D30-E30)/E30</f>
        <v>-0.14829659318637273</v>
      </c>
      <c r="G30" s="35">
        <v>6</v>
      </c>
      <c r="H30" s="92">
        <v>1</v>
      </c>
      <c r="I30" s="92">
        <f t="shared" si="2"/>
        <v>6</v>
      </c>
      <c r="J30" s="92">
        <v>1</v>
      </c>
      <c r="K30" s="92" t="s">
        <v>17</v>
      </c>
      <c r="L30" s="33">
        <v>41262.080000000002</v>
      </c>
      <c r="M30" s="93">
        <v>6985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31</v>
      </c>
      <c r="B31" s="35" t="s">
        <v>17</v>
      </c>
      <c r="C31" s="32" t="s">
        <v>190</v>
      </c>
      <c r="D31" s="33">
        <v>35.1</v>
      </c>
      <c r="E31" s="33" t="s">
        <v>17</v>
      </c>
      <c r="F31" s="34" t="s">
        <v>17</v>
      </c>
      <c r="G31" s="35">
        <v>5</v>
      </c>
      <c r="H31" s="92">
        <v>1</v>
      </c>
      <c r="I31" s="92">
        <f t="shared" si="2"/>
        <v>5</v>
      </c>
      <c r="J31" s="92">
        <v>1</v>
      </c>
      <c r="K31" s="92" t="s">
        <v>17</v>
      </c>
      <c r="L31" s="33">
        <v>4075</v>
      </c>
      <c r="M31" s="93">
        <v>720</v>
      </c>
      <c r="N31" s="37">
        <v>45001</v>
      </c>
      <c r="O31" s="59" t="s">
        <v>73</v>
      </c>
      <c r="P31" s="87"/>
    </row>
    <row r="32" spans="1:16" s="43" customFormat="1" ht="24.6" customHeight="1" x14ac:dyDescent="0.2">
      <c r="A32" s="31">
        <v>27</v>
      </c>
      <c r="B32" s="35" t="s">
        <v>17</v>
      </c>
      <c r="C32" s="32" t="s">
        <v>191</v>
      </c>
      <c r="D32" s="33">
        <v>27</v>
      </c>
      <c r="E32" s="33" t="s">
        <v>17</v>
      </c>
      <c r="F32" s="34" t="s">
        <v>17</v>
      </c>
      <c r="G32" s="35">
        <v>8</v>
      </c>
      <c r="H32" s="92">
        <v>1</v>
      </c>
      <c r="I32" s="92">
        <f t="shared" si="2"/>
        <v>8</v>
      </c>
      <c r="J32" s="92">
        <v>1</v>
      </c>
      <c r="K32" s="92" t="s">
        <v>17</v>
      </c>
      <c r="L32" s="33">
        <v>169950.07999999999</v>
      </c>
      <c r="M32" s="93">
        <v>35160</v>
      </c>
      <c r="N32" s="37">
        <v>44925</v>
      </c>
      <c r="O32" s="59" t="s">
        <v>33</v>
      </c>
      <c r="P32" s="87"/>
    </row>
    <row r="33" spans="1:16" s="43" customFormat="1" ht="24.6" customHeight="1" x14ac:dyDescent="0.2">
      <c r="A33" s="31">
        <v>30</v>
      </c>
      <c r="B33" s="35" t="s">
        <v>17</v>
      </c>
      <c r="C33" s="32" t="s">
        <v>54</v>
      </c>
      <c r="D33" s="33">
        <v>17</v>
      </c>
      <c r="E33" s="33" t="s">
        <v>17</v>
      </c>
      <c r="F33" s="34" t="s">
        <v>17</v>
      </c>
      <c r="G33" s="35">
        <v>5</v>
      </c>
      <c r="H33" s="92">
        <v>1</v>
      </c>
      <c r="I33" s="92">
        <f t="shared" si="2"/>
        <v>5</v>
      </c>
      <c r="J33" s="92">
        <v>1</v>
      </c>
      <c r="K33" s="92" t="s">
        <v>17</v>
      </c>
      <c r="L33" s="33">
        <v>73071.509999999995</v>
      </c>
      <c r="M33" s="93">
        <v>15367</v>
      </c>
      <c r="N33" s="37">
        <v>44981</v>
      </c>
      <c r="O33" s="59" t="s">
        <v>33</v>
      </c>
      <c r="P33" s="87"/>
    </row>
    <row r="34" spans="1:16" s="43" customFormat="1" ht="24" customHeight="1" x14ac:dyDescent="0.2">
      <c r="A34" s="31">
        <v>32</v>
      </c>
      <c r="B34" s="95">
        <v>27</v>
      </c>
      <c r="C34" s="32" t="s">
        <v>74</v>
      </c>
      <c r="D34" s="33">
        <v>14.8</v>
      </c>
      <c r="E34" s="33">
        <v>57.3</v>
      </c>
      <c r="F34" s="34">
        <f>(D34-E34)/E34</f>
        <v>-0.7417102966841187</v>
      </c>
      <c r="G34" s="35">
        <v>2</v>
      </c>
      <c r="H34" s="92">
        <v>1</v>
      </c>
      <c r="I34" s="92">
        <f t="shared" si="2"/>
        <v>2</v>
      </c>
      <c r="J34" s="92">
        <v>1</v>
      </c>
      <c r="K34" s="92" t="s">
        <v>17</v>
      </c>
      <c r="L34" s="33">
        <v>45964</v>
      </c>
      <c r="M34" s="93">
        <v>5405</v>
      </c>
      <c r="N34" s="37">
        <v>45012</v>
      </c>
      <c r="O34" s="59" t="s">
        <v>73</v>
      </c>
      <c r="P34" s="87"/>
    </row>
    <row r="35" spans="1:16" s="43" customFormat="1" ht="24" customHeight="1" x14ac:dyDescent="0.2">
      <c r="A35" s="31">
        <v>33</v>
      </c>
      <c r="B35" s="35" t="s">
        <v>17</v>
      </c>
      <c r="C35" s="32" t="s">
        <v>192</v>
      </c>
      <c r="D35" s="33">
        <v>2</v>
      </c>
      <c r="E35" s="33">
        <v>8</v>
      </c>
      <c r="F35" s="34" t="s">
        <v>17</v>
      </c>
      <c r="G35" s="35">
        <v>2</v>
      </c>
      <c r="H35" s="92">
        <v>1</v>
      </c>
      <c r="I35" s="92">
        <f t="shared" si="2"/>
        <v>2</v>
      </c>
      <c r="J35" s="92">
        <v>1</v>
      </c>
      <c r="K35" s="92" t="s">
        <v>17</v>
      </c>
      <c r="L35" s="33">
        <v>22039.09</v>
      </c>
      <c r="M35" s="93">
        <v>3525</v>
      </c>
      <c r="N35" s="37">
        <v>44875</v>
      </c>
      <c r="O35" s="59" t="s">
        <v>30</v>
      </c>
      <c r="P35" s="87"/>
    </row>
    <row r="36" spans="1:16" s="51" customFormat="1" ht="24" customHeight="1" x14ac:dyDescent="0.2">
      <c r="B36" s="78"/>
      <c r="C36" s="77" t="s">
        <v>198</v>
      </c>
      <c r="D36" s="52">
        <f>SUBTOTAL(109,Table132456789101112131415[Pajamos 
(GBO)])</f>
        <v>502852.37999999995</v>
      </c>
      <c r="E36" s="52" t="s">
        <v>206</v>
      </c>
      <c r="F36" s="81">
        <f t="shared" ref="F36" si="3">(D36-E36)/E36</f>
        <v>2.482308970789878</v>
      </c>
      <c r="G36" s="78">
        <f>SUBTOTAL(109,Table132456789101112131415[Žiūrovų sk. 
(ADM)])</f>
        <v>73426</v>
      </c>
      <c r="H36" s="70"/>
      <c r="I36" s="70"/>
      <c r="J36" s="70"/>
      <c r="K36" s="70"/>
      <c r="L36" s="52"/>
      <c r="M36" s="78"/>
      <c r="N36" s="53"/>
      <c r="O36" s="79" t="s">
        <v>56</v>
      </c>
      <c r="P36" s="85"/>
    </row>
    <row r="37" spans="1:16" hidden="1" x14ac:dyDescent="0.15">
      <c r="F37" s="4"/>
      <c r="L37" s="3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</row>
    <row r="50" spans="1:16383" s="44" customFormat="1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B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</sheetData>
  <mergeCells count="1">
    <mergeCell ref="A1:O1"/>
  </mergeCells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F23D-564E-48CA-8F2F-0BD06B5E08DD}">
  <sheetPr>
    <pageSetUpPr fitToPage="1"/>
  </sheetPr>
  <dimension ref="A1:XFC49"/>
  <sheetViews>
    <sheetView zoomScale="60" zoomScaleNormal="60" workbookViewId="0">
      <selection activeCell="N20" sqref="N20:O20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182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41" t="s">
        <v>186</v>
      </c>
      <c r="D3" s="33">
        <v>40109.65</v>
      </c>
      <c r="E3" s="33" t="s">
        <v>17</v>
      </c>
      <c r="F3" s="34" t="s">
        <v>17</v>
      </c>
      <c r="G3" s="35">
        <v>5237</v>
      </c>
      <c r="H3" s="36">
        <v>135</v>
      </c>
      <c r="I3" s="36">
        <f t="shared" ref="I3:I32" si="0">G3/H3</f>
        <v>38.792592592592591</v>
      </c>
      <c r="J3" s="36">
        <v>17</v>
      </c>
      <c r="K3" s="36">
        <v>1</v>
      </c>
      <c r="L3" s="33">
        <v>52794.34</v>
      </c>
      <c r="M3" s="35">
        <v>6900</v>
      </c>
      <c r="N3" s="37">
        <v>45121</v>
      </c>
      <c r="O3" s="59" t="s">
        <v>159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21" t="s">
        <v>184</v>
      </c>
      <c r="D4" s="33">
        <v>30374.58</v>
      </c>
      <c r="E4" s="33" t="s">
        <v>17</v>
      </c>
      <c r="F4" s="34" t="s">
        <v>17</v>
      </c>
      <c r="G4" s="35">
        <v>5723</v>
      </c>
      <c r="H4" s="36">
        <v>166</v>
      </c>
      <c r="I4" s="36">
        <f t="shared" si="0"/>
        <v>34.475903614457835</v>
      </c>
      <c r="J4" s="36">
        <v>16</v>
      </c>
      <c r="K4" s="36">
        <v>1</v>
      </c>
      <c r="L4" s="33">
        <v>42295.22</v>
      </c>
      <c r="M4" s="35">
        <v>7940</v>
      </c>
      <c r="N4" s="37">
        <v>45121</v>
      </c>
      <c r="O4" s="59" t="s">
        <v>25</v>
      </c>
      <c r="P4" s="87"/>
    </row>
    <row r="5" spans="1:18" s="39" customFormat="1" ht="24.6" customHeight="1" x14ac:dyDescent="0.2">
      <c r="A5" s="31">
        <v>3</v>
      </c>
      <c r="B5" s="35">
        <v>1</v>
      </c>
      <c r="C5" s="41" t="s">
        <v>180</v>
      </c>
      <c r="D5" s="33">
        <v>24530.400000000001</v>
      </c>
      <c r="E5" s="33">
        <v>46010.69</v>
      </c>
      <c r="F5" s="34">
        <f t="shared" ref="F5:F11" si="1">(D5-E5)/E5</f>
        <v>-0.46685433319952385</v>
      </c>
      <c r="G5" s="35">
        <v>3359</v>
      </c>
      <c r="H5" s="36">
        <v>91</v>
      </c>
      <c r="I5" s="36">
        <f t="shared" si="0"/>
        <v>36.912087912087912</v>
      </c>
      <c r="J5" s="35">
        <v>12</v>
      </c>
      <c r="K5" s="36">
        <v>2</v>
      </c>
      <c r="L5" s="33">
        <v>116930.57</v>
      </c>
      <c r="M5" s="35">
        <v>16131</v>
      </c>
      <c r="N5" s="37">
        <v>45114</v>
      </c>
      <c r="O5" s="59" t="s">
        <v>23</v>
      </c>
      <c r="P5" s="86"/>
      <c r="R5" s="31"/>
    </row>
    <row r="6" spans="1:18" s="39" customFormat="1" ht="24.95" customHeight="1" x14ac:dyDescent="0.2">
      <c r="A6" s="31">
        <v>4</v>
      </c>
      <c r="B6" s="35">
        <v>2</v>
      </c>
      <c r="C6" s="41" t="s">
        <v>154</v>
      </c>
      <c r="D6" s="33">
        <v>12390.84</v>
      </c>
      <c r="E6" s="33">
        <v>19530.5</v>
      </c>
      <c r="F6" s="34">
        <f t="shared" si="1"/>
        <v>-0.36556462968177977</v>
      </c>
      <c r="G6" s="35">
        <v>2309</v>
      </c>
      <c r="H6" s="35">
        <v>85</v>
      </c>
      <c r="I6" s="36">
        <f t="shared" si="0"/>
        <v>27.164705882352941</v>
      </c>
      <c r="J6" s="36">
        <v>17</v>
      </c>
      <c r="K6" s="36">
        <v>5</v>
      </c>
      <c r="L6" s="33">
        <v>308979.44</v>
      </c>
      <c r="M6" s="35">
        <v>60758</v>
      </c>
      <c r="N6" s="37">
        <v>45093</v>
      </c>
      <c r="O6" s="59" t="s">
        <v>49</v>
      </c>
      <c r="P6" s="86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174</v>
      </c>
      <c r="D7" s="33">
        <v>6935.5</v>
      </c>
      <c r="E7" s="33">
        <v>13928.88</v>
      </c>
      <c r="F7" s="34">
        <f t="shared" si="1"/>
        <v>-0.50207769756075149</v>
      </c>
      <c r="G7" s="35">
        <v>1015</v>
      </c>
      <c r="H7" s="36">
        <v>61</v>
      </c>
      <c r="I7" s="36">
        <f t="shared" si="0"/>
        <v>16.639344262295083</v>
      </c>
      <c r="J7" s="36">
        <v>11</v>
      </c>
      <c r="K7" s="36">
        <v>3</v>
      </c>
      <c r="L7" s="33">
        <v>96413.06</v>
      </c>
      <c r="M7" s="35">
        <v>14020</v>
      </c>
      <c r="N7" s="37">
        <v>45107</v>
      </c>
      <c r="O7" s="59" t="s">
        <v>49</v>
      </c>
      <c r="P7" s="86"/>
      <c r="R7" s="31"/>
    </row>
    <row r="8" spans="1:18" s="39" customFormat="1" ht="24.95" customHeight="1" x14ac:dyDescent="0.2">
      <c r="A8" s="31">
        <v>6</v>
      </c>
      <c r="B8" s="35">
        <v>6</v>
      </c>
      <c r="C8" s="41" t="s">
        <v>165</v>
      </c>
      <c r="D8" s="33">
        <v>5633.38</v>
      </c>
      <c r="E8" s="33">
        <v>7224.37</v>
      </c>
      <c r="F8" s="34">
        <f t="shared" si="1"/>
        <v>-0.22022543142170178</v>
      </c>
      <c r="G8" s="35">
        <v>785</v>
      </c>
      <c r="H8" s="36">
        <v>37</v>
      </c>
      <c r="I8" s="36">
        <f t="shared" si="0"/>
        <v>21.216216216216218</v>
      </c>
      <c r="J8" s="36">
        <v>9</v>
      </c>
      <c r="K8" s="36">
        <v>4</v>
      </c>
      <c r="L8" s="33">
        <v>110479.2</v>
      </c>
      <c r="M8" s="35">
        <v>15911</v>
      </c>
      <c r="N8" s="37">
        <v>45100</v>
      </c>
      <c r="O8" s="59" t="s">
        <v>23</v>
      </c>
      <c r="P8" s="86"/>
      <c r="R8" s="31"/>
    </row>
    <row r="9" spans="1:18" s="39" customFormat="1" ht="24.95" customHeight="1" x14ac:dyDescent="0.2">
      <c r="A9" s="31">
        <v>7</v>
      </c>
      <c r="B9" s="35">
        <v>5</v>
      </c>
      <c r="C9" s="41" t="s">
        <v>133</v>
      </c>
      <c r="D9" s="33">
        <v>5391.84</v>
      </c>
      <c r="E9" s="33">
        <v>8179.22</v>
      </c>
      <c r="F9" s="34">
        <f t="shared" si="1"/>
        <v>-0.34078799689945988</v>
      </c>
      <c r="G9" s="35">
        <v>848</v>
      </c>
      <c r="H9" s="36">
        <v>40</v>
      </c>
      <c r="I9" s="36">
        <f t="shared" si="0"/>
        <v>21.2</v>
      </c>
      <c r="J9" s="35">
        <v>8</v>
      </c>
      <c r="K9" s="36">
        <v>7</v>
      </c>
      <c r="L9" s="33">
        <v>312817.37</v>
      </c>
      <c r="M9" s="35">
        <v>52601</v>
      </c>
      <c r="N9" s="37">
        <v>45079</v>
      </c>
      <c r="O9" s="59" t="s">
        <v>23</v>
      </c>
      <c r="P9" s="86"/>
      <c r="R9" s="31"/>
    </row>
    <row r="10" spans="1:18" s="39" customFormat="1" ht="24.95" customHeight="1" x14ac:dyDescent="0.2">
      <c r="A10" s="31">
        <v>8</v>
      </c>
      <c r="B10" s="35">
        <v>4</v>
      </c>
      <c r="C10" s="41" t="s">
        <v>175</v>
      </c>
      <c r="D10" s="33">
        <v>4778.41</v>
      </c>
      <c r="E10" s="33">
        <v>8973.57</v>
      </c>
      <c r="F10" s="34">
        <f t="shared" si="1"/>
        <v>-0.46750178579985446</v>
      </c>
      <c r="G10" s="35">
        <v>958</v>
      </c>
      <c r="H10" s="36">
        <v>58</v>
      </c>
      <c r="I10" s="36">
        <f t="shared" si="0"/>
        <v>16.517241379310345</v>
      </c>
      <c r="J10" s="36">
        <v>14</v>
      </c>
      <c r="K10" s="36">
        <v>3</v>
      </c>
      <c r="L10" s="33">
        <v>67374.149999999994</v>
      </c>
      <c r="M10" s="35">
        <v>14341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41" t="s">
        <v>144</v>
      </c>
      <c r="D11" s="33">
        <v>2998.37</v>
      </c>
      <c r="E11" s="33">
        <v>5989.57</v>
      </c>
      <c r="F11" s="34">
        <f t="shared" si="1"/>
        <v>-0.49940145953716208</v>
      </c>
      <c r="G11" s="35">
        <v>438</v>
      </c>
      <c r="H11" s="36">
        <v>22</v>
      </c>
      <c r="I11" s="36">
        <f t="shared" si="0"/>
        <v>19.90909090909091</v>
      </c>
      <c r="J11" s="35">
        <v>8</v>
      </c>
      <c r="K11" s="36">
        <v>6</v>
      </c>
      <c r="L11" s="33">
        <v>167728.06</v>
      </c>
      <c r="M11" s="35">
        <v>25795</v>
      </c>
      <c r="N11" s="37">
        <v>45086</v>
      </c>
      <c r="O11" s="59" t="s">
        <v>159</v>
      </c>
      <c r="P11" s="86"/>
      <c r="R11" s="31"/>
    </row>
    <row r="12" spans="1:18" s="39" customFormat="1" ht="24.6" customHeight="1" x14ac:dyDescent="0.2">
      <c r="A12" s="31">
        <v>10</v>
      </c>
      <c r="B12" s="35" t="s">
        <v>15</v>
      </c>
      <c r="C12" s="41" t="s">
        <v>185</v>
      </c>
      <c r="D12" s="33">
        <v>2048.48</v>
      </c>
      <c r="E12" s="33" t="s">
        <v>17</v>
      </c>
      <c r="F12" s="34" t="s">
        <v>17</v>
      </c>
      <c r="G12" s="35">
        <v>317</v>
      </c>
      <c r="H12" s="36">
        <v>17</v>
      </c>
      <c r="I12" s="36">
        <f t="shared" si="0"/>
        <v>18.647058823529413</v>
      </c>
      <c r="J12" s="36">
        <v>7</v>
      </c>
      <c r="K12" s="36">
        <v>1</v>
      </c>
      <c r="L12" s="33">
        <v>2048.48</v>
      </c>
      <c r="M12" s="35">
        <v>317</v>
      </c>
      <c r="N12" s="37">
        <v>45121</v>
      </c>
      <c r="O12" s="59" t="s">
        <v>89</v>
      </c>
      <c r="P12" s="87"/>
      <c r="R12" s="31"/>
    </row>
    <row r="13" spans="1:18" s="39" customFormat="1" ht="24.95" customHeight="1" x14ac:dyDescent="0.2">
      <c r="A13" s="31">
        <v>11</v>
      </c>
      <c r="B13" s="35">
        <v>11</v>
      </c>
      <c r="C13" s="32" t="s">
        <v>19</v>
      </c>
      <c r="D13" s="33">
        <v>1646.5</v>
      </c>
      <c r="E13" s="33">
        <v>1271.1300000000001</v>
      </c>
      <c r="F13" s="34">
        <f t="shared" ref="F13:F19" si="2">(D13-E13)/E13</f>
        <v>0.29530417817217741</v>
      </c>
      <c r="G13" s="35">
        <v>348</v>
      </c>
      <c r="H13" s="36">
        <v>17</v>
      </c>
      <c r="I13" s="36">
        <f t="shared" si="0"/>
        <v>20.470588235294116</v>
      </c>
      <c r="J13" s="35">
        <v>6</v>
      </c>
      <c r="K13" s="36">
        <v>15</v>
      </c>
      <c r="L13" s="33">
        <v>586802.46</v>
      </c>
      <c r="M13" s="35">
        <v>107988</v>
      </c>
      <c r="N13" s="37">
        <v>45023</v>
      </c>
      <c r="O13" s="59" t="s">
        <v>160</v>
      </c>
      <c r="P13" s="86"/>
      <c r="R13" s="31"/>
    </row>
    <row r="14" spans="1:18" s="39" customFormat="1" ht="24.95" customHeight="1" x14ac:dyDescent="0.2">
      <c r="A14" s="31">
        <v>12</v>
      </c>
      <c r="B14" s="35">
        <v>8</v>
      </c>
      <c r="C14" s="41" t="s">
        <v>181</v>
      </c>
      <c r="D14" s="33">
        <v>1541</v>
      </c>
      <c r="E14" s="33">
        <v>3584.35</v>
      </c>
      <c r="F14" s="34">
        <f t="shared" si="2"/>
        <v>-0.57007546696053679</v>
      </c>
      <c r="G14" s="35">
        <v>226</v>
      </c>
      <c r="H14" s="36">
        <v>22</v>
      </c>
      <c r="I14" s="36">
        <f t="shared" si="0"/>
        <v>10.272727272727273</v>
      </c>
      <c r="J14" s="35">
        <v>6</v>
      </c>
      <c r="K14" s="36">
        <v>2</v>
      </c>
      <c r="L14" s="33">
        <v>9442.83</v>
      </c>
      <c r="M14" s="35">
        <v>1530</v>
      </c>
      <c r="N14" s="37">
        <v>45114</v>
      </c>
      <c r="O14" s="59" t="s">
        <v>25</v>
      </c>
      <c r="P14" s="86"/>
      <c r="R14" s="31"/>
    </row>
    <row r="15" spans="1:18" s="39" customFormat="1" ht="24.6" customHeight="1" x14ac:dyDescent="0.2">
      <c r="A15" s="31">
        <v>13</v>
      </c>
      <c r="B15" s="35">
        <v>9</v>
      </c>
      <c r="C15" s="41" t="s">
        <v>145</v>
      </c>
      <c r="D15" s="33">
        <v>1464.78</v>
      </c>
      <c r="E15" s="33">
        <v>2229.98</v>
      </c>
      <c r="F15" s="34">
        <f t="shared" si="2"/>
        <v>-0.34314209096045706</v>
      </c>
      <c r="G15" s="35">
        <v>210</v>
      </c>
      <c r="H15" s="36">
        <v>15</v>
      </c>
      <c r="I15" s="36">
        <f t="shared" si="0"/>
        <v>14</v>
      </c>
      <c r="J15" s="35">
        <v>4</v>
      </c>
      <c r="K15" s="36">
        <v>6</v>
      </c>
      <c r="L15" s="33">
        <v>53667.5</v>
      </c>
      <c r="M15" s="35">
        <v>8636</v>
      </c>
      <c r="N15" s="37">
        <v>45086</v>
      </c>
      <c r="O15" s="59" t="s">
        <v>160</v>
      </c>
      <c r="P15" s="86"/>
      <c r="R15" s="31"/>
    </row>
    <row r="16" spans="1:18" s="39" customFormat="1" ht="24.95" customHeight="1" x14ac:dyDescent="0.2">
      <c r="A16" s="31">
        <v>14</v>
      </c>
      <c r="B16" s="35">
        <v>10</v>
      </c>
      <c r="C16" s="41" t="s">
        <v>85</v>
      </c>
      <c r="D16" s="33">
        <v>990.98</v>
      </c>
      <c r="E16" s="33">
        <v>1425.45</v>
      </c>
      <c r="F16" s="34">
        <f t="shared" si="2"/>
        <v>-0.30479497702479919</v>
      </c>
      <c r="G16" s="35">
        <v>145</v>
      </c>
      <c r="H16" s="36">
        <v>7</v>
      </c>
      <c r="I16" s="36">
        <f t="shared" si="0"/>
        <v>20.714285714285715</v>
      </c>
      <c r="J16" s="35">
        <v>3</v>
      </c>
      <c r="K16" s="36">
        <v>11</v>
      </c>
      <c r="L16" s="33">
        <v>288672.52</v>
      </c>
      <c r="M16" s="35">
        <v>41037</v>
      </c>
      <c r="N16" s="37">
        <v>45051</v>
      </c>
      <c r="O16" s="59" t="s">
        <v>49</v>
      </c>
      <c r="P16" s="86"/>
      <c r="R16" s="31"/>
    </row>
    <row r="17" spans="1:16" s="43" customFormat="1" ht="24.6" customHeight="1" x14ac:dyDescent="0.15">
      <c r="A17" s="31">
        <v>15</v>
      </c>
      <c r="B17" s="35">
        <v>12</v>
      </c>
      <c r="C17" s="32" t="s">
        <v>126</v>
      </c>
      <c r="D17" s="33">
        <v>721.77</v>
      </c>
      <c r="E17" s="33">
        <v>1062.8399999999999</v>
      </c>
      <c r="F17" s="34">
        <f t="shared" si="2"/>
        <v>-0.32090436942531325</v>
      </c>
      <c r="G17" s="35">
        <v>119</v>
      </c>
      <c r="H17" s="36">
        <v>8</v>
      </c>
      <c r="I17" s="36">
        <f t="shared" si="0"/>
        <v>14.875</v>
      </c>
      <c r="J17" s="35">
        <v>3</v>
      </c>
      <c r="K17" s="36">
        <v>8</v>
      </c>
      <c r="L17" s="33">
        <v>91690.84</v>
      </c>
      <c r="M17" s="35">
        <v>17453</v>
      </c>
      <c r="N17" s="37">
        <v>45072</v>
      </c>
      <c r="O17" s="59" t="s">
        <v>49</v>
      </c>
      <c r="P17" s="86"/>
    </row>
    <row r="18" spans="1:16" s="43" customFormat="1" ht="24.6" customHeight="1" x14ac:dyDescent="0.15">
      <c r="A18" s="31">
        <v>16</v>
      </c>
      <c r="B18" s="35">
        <v>14</v>
      </c>
      <c r="C18" s="41" t="s">
        <v>136</v>
      </c>
      <c r="D18" s="33">
        <v>696.87</v>
      </c>
      <c r="E18" s="33">
        <v>650.77</v>
      </c>
      <c r="F18" s="34">
        <f t="shared" si="2"/>
        <v>7.0839159764586601E-2</v>
      </c>
      <c r="G18" s="35">
        <v>101</v>
      </c>
      <c r="H18" s="36">
        <v>5</v>
      </c>
      <c r="I18" s="36">
        <f t="shared" si="0"/>
        <v>20.2</v>
      </c>
      <c r="J18" s="35">
        <v>2</v>
      </c>
      <c r="K18" s="36">
        <v>7</v>
      </c>
      <c r="L18" s="33">
        <v>75052.289999999994</v>
      </c>
      <c r="M18" s="35">
        <v>12029</v>
      </c>
      <c r="N18" s="37">
        <v>45079</v>
      </c>
      <c r="O18" s="59" t="s">
        <v>49</v>
      </c>
      <c r="P18" s="86"/>
    </row>
    <row r="19" spans="1:16" s="43" customFormat="1" ht="24.6" customHeight="1" x14ac:dyDescent="0.2">
      <c r="A19" s="31">
        <v>17</v>
      </c>
      <c r="B19" s="35">
        <v>21</v>
      </c>
      <c r="C19" s="21" t="s">
        <v>134</v>
      </c>
      <c r="D19" s="15">
        <v>305.5</v>
      </c>
      <c r="E19" s="33">
        <v>152.5</v>
      </c>
      <c r="F19" s="34">
        <f t="shared" si="2"/>
        <v>1.0032786885245901</v>
      </c>
      <c r="G19" s="17">
        <v>144</v>
      </c>
      <c r="H19" s="18">
        <v>6</v>
      </c>
      <c r="I19" s="18">
        <f t="shared" si="0"/>
        <v>24</v>
      </c>
      <c r="J19" s="17">
        <v>2</v>
      </c>
      <c r="K19" s="34" t="s">
        <v>17</v>
      </c>
      <c r="L19" s="33">
        <v>324011.24</v>
      </c>
      <c r="M19" s="35">
        <v>69345</v>
      </c>
      <c r="N19" s="37">
        <v>44771</v>
      </c>
      <c r="O19" s="68" t="s">
        <v>21</v>
      </c>
      <c r="P19" s="87"/>
    </row>
    <row r="20" spans="1:16" s="43" customFormat="1" ht="24.6" customHeight="1" x14ac:dyDescent="0.2">
      <c r="A20" s="31">
        <v>18</v>
      </c>
      <c r="B20" s="16" t="s">
        <v>17</v>
      </c>
      <c r="C20" s="41" t="s">
        <v>45</v>
      </c>
      <c r="D20" s="33">
        <v>243</v>
      </c>
      <c r="E20" s="33" t="s">
        <v>17</v>
      </c>
      <c r="F20" s="34" t="s">
        <v>17</v>
      </c>
      <c r="G20" s="35">
        <v>94</v>
      </c>
      <c r="H20" s="36">
        <v>6</v>
      </c>
      <c r="I20" s="36">
        <f t="shared" si="0"/>
        <v>15.666666666666666</v>
      </c>
      <c r="J20" s="36">
        <v>2</v>
      </c>
      <c r="K20" s="36" t="s">
        <v>17</v>
      </c>
      <c r="L20" s="33">
        <v>1045476.39</v>
      </c>
      <c r="M20" s="35">
        <v>194613</v>
      </c>
      <c r="N20" s="37">
        <v>44916</v>
      </c>
      <c r="O20" s="59" t="s">
        <v>160</v>
      </c>
      <c r="P20" s="89" t="s">
        <v>46</v>
      </c>
    </row>
    <row r="21" spans="1:16" s="43" customFormat="1" ht="24.6" customHeight="1" x14ac:dyDescent="0.2">
      <c r="A21" s="31">
        <v>19</v>
      </c>
      <c r="B21" s="35">
        <v>16</v>
      </c>
      <c r="C21" s="32" t="s">
        <v>16</v>
      </c>
      <c r="D21" s="33">
        <v>242.5</v>
      </c>
      <c r="E21" s="33">
        <v>502.27</v>
      </c>
      <c r="F21" s="34">
        <f>(D21-E21)/E21</f>
        <v>-0.51719194855356676</v>
      </c>
      <c r="G21" s="35">
        <v>52</v>
      </c>
      <c r="H21" s="36">
        <v>9</v>
      </c>
      <c r="I21" s="36">
        <f t="shared" si="0"/>
        <v>5.7777777777777777</v>
      </c>
      <c r="J21" s="35">
        <v>3</v>
      </c>
      <c r="K21" s="36">
        <v>13</v>
      </c>
      <c r="L21" s="33">
        <v>248345.91</v>
      </c>
      <c r="M21" s="35">
        <v>49509</v>
      </c>
      <c r="N21" s="37">
        <v>45037</v>
      </c>
      <c r="O21" s="59" t="s">
        <v>18</v>
      </c>
      <c r="P21" s="87"/>
    </row>
    <row r="22" spans="1:16" s="43" customFormat="1" ht="24.6" customHeight="1" x14ac:dyDescent="0.2">
      <c r="A22" s="31">
        <v>20</v>
      </c>
      <c r="B22" s="16" t="s">
        <v>17</v>
      </c>
      <c r="C22" s="41" t="s">
        <v>78</v>
      </c>
      <c r="D22" s="33">
        <v>236</v>
      </c>
      <c r="E22" s="33" t="s">
        <v>17</v>
      </c>
      <c r="F22" s="34" t="s">
        <v>17</v>
      </c>
      <c r="G22" s="35">
        <v>35</v>
      </c>
      <c r="H22" s="36">
        <v>1</v>
      </c>
      <c r="I22" s="36">
        <f t="shared" si="0"/>
        <v>35</v>
      </c>
      <c r="J22" s="36">
        <v>1</v>
      </c>
      <c r="K22" s="34" t="s">
        <v>17</v>
      </c>
      <c r="L22" s="33">
        <v>9992</v>
      </c>
      <c r="M22" s="35">
        <v>1807</v>
      </c>
      <c r="N22" s="37">
        <v>45012</v>
      </c>
      <c r="O22" s="59" t="s">
        <v>73</v>
      </c>
      <c r="P22" s="87"/>
    </row>
    <row r="23" spans="1:16" s="43" customFormat="1" ht="24.6" customHeight="1" x14ac:dyDescent="0.2">
      <c r="A23" s="31">
        <v>21</v>
      </c>
      <c r="B23" s="35">
        <v>17</v>
      </c>
      <c r="C23" s="32" t="s">
        <v>42</v>
      </c>
      <c r="D23" s="33">
        <v>223.7</v>
      </c>
      <c r="E23" s="33">
        <v>257.89999999999998</v>
      </c>
      <c r="F23" s="34">
        <f>(D23-E23)/E23</f>
        <v>-0.13260953858084526</v>
      </c>
      <c r="G23" s="35">
        <v>31</v>
      </c>
      <c r="H23" s="36">
        <v>3</v>
      </c>
      <c r="I23" s="36">
        <f t="shared" si="0"/>
        <v>10.333333333333334</v>
      </c>
      <c r="J23" s="35">
        <v>1</v>
      </c>
      <c r="K23" s="36">
        <v>20</v>
      </c>
      <c r="L23" s="33">
        <v>238653.83000000007</v>
      </c>
      <c r="M23" s="35">
        <v>37420</v>
      </c>
      <c r="N23" s="37">
        <v>44988</v>
      </c>
      <c r="O23" s="59" t="s">
        <v>43</v>
      </c>
      <c r="P23" s="87"/>
    </row>
    <row r="24" spans="1:16" ht="24.6" customHeight="1" x14ac:dyDescent="0.2">
      <c r="A24" s="31">
        <v>22</v>
      </c>
      <c r="B24" s="35">
        <v>18</v>
      </c>
      <c r="C24" s="41" t="s">
        <v>62</v>
      </c>
      <c r="D24" s="45">
        <v>208.5</v>
      </c>
      <c r="E24" s="45">
        <v>214.75</v>
      </c>
      <c r="F24" s="34">
        <f>(D24-E24)/E24</f>
        <v>-2.9103608847497089E-2</v>
      </c>
      <c r="G24" s="46">
        <v>85</v>
      </c>
      <c r="H24" s="36">
        <v>9</v>
      </c>
      <c r="I24" s="36">
        <f t="shared" si="0"/>
        <v>9.4444444444444446</v>
      </c>
      <c r="J24" s="35">
        <v>3</v>
      </c>
      <c r="K24" s="36">
        <v>12</v>
      </c>
      <c r="L24" s="45">
        <v>44826.439999999995</v>
      </c>
      <c r="M24" s="46">
        <v>9212</v>
      </c>
      <c r="N24" s="37">
        <v>45044</v>
      </c>
      <c r="O24" s="59" t="s">
        <v>33</v>
      </c>
      <c r="P24" s="87"/>
    </row>
    <row r="25" spans="1:16" s="43" customFormat="1" ht="24.6" customHeight="1" x14ac:dyDescent="0.2">
      <c r="A25" s="31">
        <v>23</v>
      </c>
      <c r="B25" s="34" t="s">
        <v>17</v>
      </c>
      <c r="C25" s="41" t="s">
        <v>135</v>
      </c>
      <c r="D25" s="33">
        <v>165</v>
      </c>
      <c r="E25" s="33" t="s">
        <v>17</v>
      </c>
      <c r="F25" s="34" t="s">
        <v>17</v>
      </c>
      <c r="G25" s="35">
        <v>82</v>
      </c>
      <c r="H25" s="36">
        <v>6</v>
      </c>
      <c r="I25" s="36">
        <f t="shared" si="0"/>
        <v>13.666666666666666</v>
      </c>
      <c r="J25" s="36">
        <v>2</v>
      </c>
      <c r="K25" s="36" t="s">
        <v>17</v>
      </c>
      <c r="L25" s="33">
        <v>186245.54</v>
      </c>
      <c r="M25" s="35">
        <v>37031</v>
      </c>
      <c r="N25" s="37">
        <v>44869</v>
      </c>
      <c r="O25" s="67" t="s">
        <v>23</v>
      </c>
      <c r="P25" s="87"/>
    </row>
    <row r="26" spans="1:16" s="43" customFormat="1" ht="24.6" customHeight="1" x14ac:dyDescent="0.15">
      <c r="A26" s="31">
        <v>24</v>
      </c>
      <c r="B26" s="35">
        <v>13</v>
      </c>
      <c r="C26" s="41" t="s">
        <v>114</v>
      </c>
      <c r="D26" s="33">
        <v>141.5</v>
      </c>
      <c r="E26" s="33">
        <v>779.84</v>
      </c>
      <c r="F26" s="34">
        <f>(D26-E26)/E26</f>
        <v>-0.81855252359458353</v>
      </c>
      <c r="G26" s="35">
        <v>20</v>
      </c>
      <c r="H26" s="36">
        <v>3</v>
      </c>
      <c r="I26" s="36">
        <f t="shared" si="0"/>
        <v>6.666666666666667</v>
      </c>
      <c r="J26" s="35">
        <v>1</v>
      </c>
      <c r="K26" s="36">
        <v>9</v>
      </c>
      <c r="L26" s="33">
        <v>345386.5</v>
      </c>
      <c r="M26" s="35">
        <v>48240</v>
      </c>
      <c r="N26" s="37">
        <v>45065</v>
      </c>
      <c r="O26" s="59" t="s">
        <v>160</v>
      </c>
      <c r="P26" s="86"/>
    </row>
    <row r="27" spans="1:16" s="43" customFormat="1" ht="24.6" customHeight="1" x14ac:dyDescent="0.2">
      <c r="A27" s="31">
        <v>25</v>
      </c>
      <c r="B27" s="35">
        <v>25</v>
      </c>
      <c r="C27" s="41" t="s">
        <v>115</v>
      </c>
      <c r="D27" s="33">
        <v>109.1</v>
      </c>
      <c r="E27" s="33">
        <v>29.4</v>
      </c>
      <c r="F27" s="34">
        <f>(D27-E27)/E27</f>
        <v>2.7108843537414962</v>
      </c>
      <c r="G27" s="35">
        <v>15</v>
      </c>
      <c r="H27" s="36">
        <v>1</v>
      </c>
      <c r="I27" s="36">
        <f t="shared" si="0"/>
        <v>15</v>
      </c>
      <c r="J27" s="35">
        <v>1</v>
      </c>
      <c r="K27" s="36">
        <v>9</v>
      </c>
      <c r="L27" s="33">
        <v>8385.1</v>
      </c>
      <c r="M27" s="35">
        <v>1472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16" t="s">
        <v>17</v>
      </c>
      <c r="C28" s="21" t="s">
        <v>72</v>
      </c>
      <c r="D28" s="15">
        <v>96</v>
      </c>
      <c r="E28" s="15" t="s">
        <v>17</v>
      </c>
      <c r="F28" s="16" t="s">
        <v>17</v>
      </c>
      <c r="G28" s="17">
        <v>14</v>
      </c>
      <c r="H28" s="18">
        <v>1</v>
      </c>
      <c r="I28" s="18">
        <f t="shared" si="0"/>
        <v>14</v>
      </c>
      <c r="J28" s="17">
        <v>1</v>
      </c>
      <c r="K28" s="16" t="s">
        <v>17</v>
      </c>
      <c r="L28" s="15">
        <v>56683</v>
      </c>
      <c r="M28" s="17">
        <v>7540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27</v>
      </c>
      <c r="B29" s="16" t="s">
        <v>17</v>
      </c>
      <c r="C29" s="41" t="s">
        <v>74</v>
      </c>
      <c r="D29" s="33">
        <v>57.3</v>
      </c>
      <c r="E29" s="33" t="s">
        <v>17</v>
      </c>
      <c r="F29" s="34" t="s">
        <v>17</v>
      </c>
      <c r="G29" s="35">
        <v>8</v>
      </c>
      <c r="H29" s="36">
        <v>2</v>
      </c>
      <c r="I29" s="36">
        <f t="shared" si="0"/>
        <v>4</v>
      </c>
      <c r="J29" s="36">
        <v>1</v>
      </c>
      <c r="K29" s="34" t="s">
        <v>17</v>
      </c>
      <c r="L29" s="33">
        <v>45925</v>
      </c>
      <c r="M29" s="35">
        <v>5399</v>
      </c>
      <c r="N29" s="37">
        <v>45012</v>
      </c>
      <c r="O29" s="59" t="s">
        <v>73</v>
      </c>
      <c r="P29" s="87"/>
    </row>
    <row r="30" spans="1:16" s="43" customFormat="1" ht="24.6" customHeight="1" x14ac:dyDescent="0.2">
      <c r="A30" s="31">
        <v>28</v>
      </c>
      <c r="B30" s="35">
        <v>24</v>
      </c>
      <c r="C30" s="32" t="s">
        <v>90</v>
      </c>
      <c r="D30" s="33">
        <v>49.9</v>
      </c>
      <c r="E30" s="33">
        <v>48.2</v>
      </c>
      <c r="F30" s="34">
        <f>(D30-E30)/E30</f>
        <v>3.5269709543568374E-2</v>
      </c>
      <c r="G30" s="35">
        <v>7</v>
      </c>
      <c r="H30" s="36">
        <v>1</v>
      </c>
      <c r="I30" s="36">
        <f t="shared" si="0"/>
        <v>7</v>
      </c>
      <c r="J30" s="35">
        <v>1</v>
      </c>
      <c r="K30" s="34" t="s">
        <v>17</v>
      </c>
      <c r="L30" s="33">
        <v>41219.580000000009</v>
      </c>
      <c r="M30" s="35">
        <v>6979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29</v>
      </c>
      <c r="B31" s="16" t="s">
        <v>17</v>
      </c>
      <c r="C31" s="41" t="s">
        <v>79</v>
      </c>
      <c r="D31" s="33">
        <v>41.1</v>
      </c>
      <c r="E31" s="33" t="s">
        <v>17</v>
      </c>
      <c r="F31" s="34" t="s">
        <v>17</v>
      </c>
      <c r="G31" s="35">
        <v>6</v>
      </c>
      <c r="H31" s="35">
        <v>2</v>
      </c>
      <c r="I31" s="36">
        <f t="shared" si="0"/>
        <v>3</v>
      </c>
      <c r="J31" s="36">
        <v>2</v>
      </c>
      <c r="K31" s="36" t="s">
        <v>17</v>
      </c>
      <c r="L31" s="33">
        <v>9504</v>
      </c>
      <c r="M31" s="35">
        <v>1652</v>
      </c>
      <c r="N31" s="37">
        <v>45012</v>
      </c>
      <c r="O31" s="59" t="s">
        <v>73</v>
      </c>
      <c r="P31" s="87"/>
    </row>
    <row r="32" spans="1:16" s="43" customFormat="1" ht="24.6" customHeight="1" x14ac:dyDescent="0.2">
      <c r="A32" s="31">
        <v>30</v>
      </c>
      <c r="B32" s="35">
        <v>19</v>
      </c>
      <c r="C32" s="41" t="s">
        <v>173</v>
      </c>
      <c r="D32" s="33">
        <v>29.6</v>
      </c>
      <c r="E32" s="33">
        <v>190</v>
      </c>
      <c r="F32" s="34">
        <f>(D32-E32)/E32</f>
        <v>-0.84421052631578952</v>
      </c>
      <c r="G32" s="35">
        <v>4</v>
      </c>
      <c r="H32" s="36">
        <v>1</v>
      </c>
      <c r="I32" s="36">
        <f t="shared" si="0"/>
        <v>4</v>
      </c>
      <c r="J32" s="36">
        <v>1</v>
      </c>
      <c r="K32" s="36">
        <v>4</v>
      </c>
      <c r="L32" s="33">
        <v>892</v>
      </c>
      <c r="M32" s="35">
        <v>158</v>
      </c>
      <c r="N32" s="37">
        <v>45106</v>
      </c>
      <c r="O32" s="59" t="s">
        <v>30</v>
      </c>
      <c r="P32" s="87"/>
    </row>
    <row r="33" spans="1:16383" s="51" customFormat="1" ht="24" customHeight="1" x14ac:dyDescent="0.2">
      <c r="B33" s="78"/>
      <c r="C33" s="77" t="s">
        <v>93</v>
      </c>
      <c r="D33" s="52">
        <f>SUBTOTAL(109,Table1324567891011121314[Pajamos 
(GBO)])</f>
        <v>144402.05000000002</v>
      </c>
      <c r="E33" s="52" t="s">
        <v>183</v>
      </c>
      <c r="F33" s="81">
        <f t="shared" ref="F33" si="3">(D33-E33)/E33</f>
        <v>0.17191382822454343</v>
      </c>
      <c r="G33" s="78">
        <f>SUBTOTAL(109,Table1324567891011121314[Žiūrovų sk. 
(ADM)])</f>
        <v>22735</v>
      </c>
      <c r="H33" s="70"/>
      <c r="I33" s="70"/>
      <c r="J33" s="70"/>
      <c r="K33" s="70"/>
      <c r="L33" s="52"/>
      <c r="M33" s="78"/>
      <c r="N33" s="53"/>
      <c r="O33" s="79" t="s">
        <v>56</v>
      </c>
      <c r="P33" s="85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49"/>
  <sheetViews>
    <sheetView topLeftCell="A14" zoomScale="60" zoomScaleNormal="60" workbookViewId="0">
      <selection activeCell="N30" sqref="N30:O30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177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 t="shared" ref="I3:I32" si="0"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39" customFormat="1" ht="24.6" customHeight="1" x14ac:dyDescent="0.2">
      <c r="A4" s="31">
        <v>2</v>
      </c>
      <c r="B4" s="31">
        <v>2</v>
      </c>
      <c r="C4" s="41" t="s">
        <v>154</v>
      </c>
      <c r="D4" s="33">
        <v>19530.5</v>
      </c>
      <c r="E4" s="33">
        <v>34707.58</v>
      </c>
      <c r="F4" s="34">
        <f t="shared" ref="F4:F9" si="1">(D4-E4)/E4</f>
        <v>-0.43728430504229915</v>
      </c>
      <c r="G4" s="35">
        <v>3447</v>
      </c>
      <c r="H4" s="35">
        <v>131</v>
      </c>
      <c r="I4" s="36">
        <f t="shared" si="0"/>
        <v>26.31297709923664</v>
      </c>
      <c r="J4" s="36">
        <v>20</v>
      </c>
      <c r="K4" s="36">
        <v>4</v>
      </c>
      <c r="L4" s="33">
        <v>276583.31</v>
      </c>
      <c r="M4" s="35">
        <v>54351</v>
      </c>
      <c r="N4" s="37">
        <v>45093</v>
      </c>
      <c r="O4" s="59" t="s">
        <v>49</v>
      </c>
    </row>
    <row r="5" spans="1:18" s="39" customFormat="1" ht="24.6" customHeight="1" x14ac:dyDescent="0.2">
      <c r="A5" s="13">
        <v>3</v>
      </c>
      <c r="B5" s="31">
        <v>1</v>
      </c>
      <c r="C5" s="32" t="s">
        <v>174</v>
      </c>
      <c r="D5" s="33">
        <v>13928.88</v>
      </c>
      <c r="E5" s="33">
        <v>38248.94</v>
      </c>
      <c r="F5" s="34">
        <f t="shared" si="1"/>
        <v>-0.6358361826497676</v>
      </c>
      <c r="G5" s="35">
        <v>1912</v>
      </c>
      <c r="H5" s="36">
        <v>103</v>
      </c>
      <c r="I5" s="36">
        <f t="shared" si="0"/>
        <v>18.563106796116504</v>
      </c>
      <c r="J5" s="36">
        <v>13</v>
      </c>
      <c r="K5" s="36">
        <v>2</v>
      </c>
      <c r="L5" s="33">
        <v>79042.55</v>
      </c>
      <c r="M5" s="35">
        <v>11252</v>
      </c>
      <c r="N5" s="37">
        <v>45107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175</v>
      </c>
      <c r="D6" s="33">
        <v>8973.57</v>
      </c>
      <c r="E6" s="33">
        <v>21397.29</v>
      </c>
      <c r="F6" s="34">
        <f t="shared" si="1"/>
        <v>-0.58062119081435082</v>
      </c>
      <c r="G6" s="35">
        <v>1888</v>
      </c>
      <c r="H6" s="36">
        <v>111</v>
      </c>
      <c r="I6" s="36">
        <f t="shared" si="0"/>
        <v>17.009009009009009</v>
      </c>
      <c r="J6" s="36">
        <v>17</v>
      </c>
      <c r="K6" s="36">
        <v>2</v>
      </c>
      <c r="L6" s="33">
        <v>49985.95</v>
      </c>
      <c r="M6" s="35">
        <v>10481</v>
      </c>
      <c r="N6" s="37">
        <v>45107</v>
      </c>
      <c r="O6" s="59" t="s">
        <v>160</v>
      </c>
      <c r="R6" s="31"/>
    </row>
    <row r="7" spans="1:18" s="39" customFormat="1" ht="24.6" customHeight="1" x14ac:dyDescent="0.2">
      <c r="A7" s="13">
        <v>5</v>
      </c>
      <c r="B7" s="31">
        <v>5</v>
      </c>
      <c r="C7" s="41" t="s">
        <v>133</v>
      </c>
      <c r="D7" s="33">
        <v>8179.22</v>
      </c>
      <c r="E7" s="33">
        <v>13809.66</v>
      </c>
      <c r="F7" s="34">
        <f t="shared" si="1"/>
        <v>-0.40771749630331228</v>
      </c>
      <c r="G7" s="35">
        <v>1300</v>
      </c>
      <c r="H7" s="36">
        <v>52</v>
      </c>
      <c r="I7" s="36">
        <f t="shared" si="0"/>
        <v>25</v>
      </c>
      <c r="J7" s="35">
        <v>9</v>
      </c>
      <c r="K7" s="36">
        <v>6</v>
      </c>
      <c r="L7" s="33">
        <v>298916.28999999998</v>
      </c>
      <c r="M7" s="35">
        <v>50140</v>
      </c>
      <c r="N7" s="37">
        <v>45079</v>
      </c>
      <c r="O7" s="59" t="s">
        <v>23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165</v>
      </c>
      <c r="D8" s="33">
        <v>7224.37</v>
      </c>
      <c r="E8" s="33">
        <v>20124.3</v>
      </c>
      <c r="F8" s="34">
        <f t="shared" si="1"/>
        <v>-0.6410126066496723</v>
      </c>
      <c r="G8" s="35">
        <v>1038</v>
      </c>
      <c r="H8" s="36">
        <v>58</v>
      </c>
      <c r="I8" s="36">
        <f t="shared" si="0"/>
        <v>17.896551724137932</v>
      </c>
      <c r="J8" s="36">
        <v>9</v>
      </c>
      <c r="K8" s="36">
        <v>3</v>
      </c>
      <c r="L8" s="33">
        <v>97635.73</v>
      </c>
      <c r="M8" s="35">
        <v>13871</v>
      </c>
      <c r="N8" s="37">
        <v>45100</v>
      </c>
      <c r="O8" s="59" t="s">
        <v>23</v>
      </c>
      <c r="R8" s="31"/>
    </row>
    <row r="9" spans="1:18" s="39" customFormat="1" ht="24.95" customHeight="1" x14ac:dyDescent="0.2">
      <c r="A9" s="13">
        <v>7</v>
      </c>
      <c r="B9" s="31">
        <v>6</v>
      </c>
      <c r="C9" s="41" t="s">
        <v>144</v>
      </c>
      <c r="D9" s="33">
        <v>5989.57</v>
      </c>
      <c r="E9" s="33">
        <v>11711.08</v>
      </c>
      <c r="F9" s="34">
        <f t="shared" si="1"/>
        <v>-0.48855528268955556</v>
      </c>
      <c r="G9" s="35">
        <v>871</v>
      </c>
      <c r="H9" s="36">
        <v>38</v>
      </c>
      <c r="I9" s="36">
        <f t="shared" si="0"/>
        <v>22.921052631578949</v>
      </c>
      <c r="J9" s="35">
        <v>10</v>
      </c>
      <c r="K9" s="36">
        <v>5</v>
      </c>
      <c r="L9" s="33">
        <v>159017.31</v>
      </c>
      <c r="M9" s="35">
        <v>24334</v>
      </c>
      <c r="N9" s="37">
        <v>45086</v>
      </c>
      <c r="O9" s="59" t="s">
        <v>159</v>
      </c>
      <c r="R9" s="31"/>
    </row>
    <row r="10" spans="1:18" s="39" customFormat="1" ht="24.95" customHeight="1" x14ac:dyDescent="0.2">
      <c r="A10" s="31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 t="shared" si="0"/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31"/>
    </row>
    <row r="11" spans="1:18" s="39" customFormat="1" ht="24.95" customHeight="1" x14ac:dyDescent="0.2">
      <c r="A11" s="13">
        <v>9</v>
      </c>
      <c r="B11" s="31">
        <v>9</v>
      </c>
      <c r="C11" s="41" t="s">
        <v>145</v>
      </c>
      <c r="D11" s="33">
        <v>2229.98</v>
      </c>
      <c r="E11" s="33">
        <v>3448.85</v>
      </c>
      <c r="F11" s="34">
        <f t="shared" ref="F11:F22" si="2">(D11-E11)/E11</f>
        <v>-0.35341345665946616</v>
      </c>
      <c r="G11" s="35">
        <v>328</v>
      </c>
      <c r="H11" s="36">
        <v>24</v>
      </c>
      <c r="I11" s="36">
        <f t="shared" si="0"/>
        <v>13.666666666666666</v>
      </c>
      <c r="J11" s="35">
        <v>6</v>
      </c>
      <c r="K11" s="36">
        <v>5</v>
      </c>
      <c r="L11" s="33">
        <v>50444</v>
      </c>
      <c r="M11" s="35">
        <v>8131</v>
      </c>
      <c r="N11" s="37">
        <v>45086</v>
      </c>
      <c r="O11" s="59" t="s">
        <v>160</v>
      </c>
      <c r="R11" s="31"/>
    </row>
    <row r="12" spans="1:18" s="39" customFormat="1" ht="24.6" customHeight="1" x14ac:dyDescent="0.2">
      <c r="A12" s="31">
        <v>10</v>
      </c>
      <c r="B12" s="31">
        <v>11</v>
      </c>
      <c r="C12" s="41" t="s">
        <v>85</v>
      </c>
      <c r="D12" s="33">
        <v>1425.45</v>
      </c>
      <c r="E12" s="33">
        <v>3317.65</v>
      </c>
      <c r="F12" s="34">
        <f t="shared" si="2"/>
        <v>-0.57034346600756558</v>
      </c>
      <c r="G12" s="35">
        <v>214</v>
      </c>
      <c r="H12" s="36">
        <v>8</v>
      </c>
      <c r="I12" s="36">
        <f t="shared" si="0"/>
        <v>26.75</v>
      </c>
      <c r="J12" s="35">
        <v>3</v>
      </c>
      <c r="K12" s="36">
        <v>10</v>
      </c>
      <c r="L12" s="33">
        <v>286353.59000000003</v>
      </c>
      <c r="M12" s="35">
        <v>40619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13">
        <v>11</v>
      </c>
      <c r="B13" s="31">
        <v>10</v>
      </c>
      <c r="C13" s="32" t="s">
        <v>19</v>
      </c>
      <c r="D13" s="33">
        <v>1271.1300000000001</v>
      </c>
      <c r="E13" s="33">
        <v>3338.9</v>
      </c>
      <c r="F13" s="34">
        <f t="shared" si="2"/>
        <v>-0.61929677438677411</v>
      </c>
      <c r="G13" s="35">
        <v>240</v>
      </c>
      <c r="H13" s="36">
        <v>18</v>
      </c>
      <c r="I13" s="36">
        <f t="shared" si="0"/>
        <v>13.333333333333334</v>
      </c>
      <c r="J13" s="35">
        <v>6</v>
      </c>
      <c r="K13" s="36">
        <v>14</v>
      </c>
      <c r="L13" s="33">
        <v>583337.19999999995</v>
      </c>
      <c r="M13" s="35">
        <v>107211</v>
      </c>
      <c r="N13" s="37">
        <v>45023</v>
      </c>
      <c r="O13" s="59" t="s">
        <v>160</v>
      </c>
      <c r="R13" s="31"/>
    </row>
    <row r="14" spans="1:18" s="39" customFormat="1" ht="24.95" customHeight="1" x14ac:dyDescent="0.2">
      <c r="A14" s="31">
        <v>12</v>
      </c>
      <c r="B14" s="31">
        <v>12</v>
      </c>
      <c r="C14" s="32" t="s">
        <v>126</v>
      </c>
      <c r="D14" s="33">
        <v>1062.8399999999999</v>
      </c>
      <c r="E14" s="33">
        <v>2918.03</v>
      </c>
      <c r="F14" s="34">
        <f t="shared" si="2"/>
        <v>-0.63576796674468739</v>
      </c>
      <c r="G14" s="35">
        <v>190</v>
      </c>
      <c r="H14" s="36">
        <v>11</v>
      </c>
      <c r="I14" s="36">
        <f t="shared" si="0"/>
        <v>17.272727272727273</v>
      </c>
      <c r="J14" s="35">
        <v>3</v>
      </c>
      <c r="K14" s="36">
        <v>7</v>
      </c>
      <c r="L14" s="33">
        <v>89519.46</v>
      </c>
      <c r="M14" s="35">
        <v>17016</v>
      </c>
      <c r="N14" s="37">
        <v>45072</v>
      </c>
      <c r="O14" s="59" t="s">
        <v>49</v>
      </c>
      <c r="R14" s="31"/>
    </row>
    <row r="15" spans="1:18" s="39" customFormat="1" ht="24.6" customHeight="1" x14ac:dyDescent="0.2">
      <c r="A15" s="13">
        <v>13</v>
      </c>
      <c r="B15" s="31">
        <v>13</v>
      </c>
      <c r="C15" s="41" t="s">
        <v>114</v>
      </c>
      <c r="D15" s="33">
        <v>779.84</v>
      </c>
      <c r="E15" s="33">
        <v>2247.94</v>
      </c>
      <c r="F15" s="34">
        <f t="shared" si="2"/>
        <v>-0.65308682616084057</v>
      </c>
      <c r="G15" s="35">
        <v>115</v>
      </c>
      <c r="H15" s="36">
        <v>6</v>
      </c>
      <c r="I15" s="36">
        <f t="shared" si="0"/>
        <v>19.166666666666668</v>
      </c>
      <c r="J15" s="35">
        <v>2</v>
      </c>
      <c r="K15" s="36">
        <v>8</v>
      </c>
      <c r="L15" s="33">
        <v>344679.83</v>
      </c>
      <c r="M15" s="35">
        <v>48089</v>
      </c>
      <c r="N15" s="37">
        <v>45065</v>
      </c>
      <c r="O15" s="59" t="s">
        <v>160</v>
      </c>
      <c r="R15" s="31"/>
    </row>
    <row r="16" spans="1:18" s="39" customFormat="1" ht="24.95" customHeight="1" x14ac:dyDescent="0.2">
      <c r="A16" s="31">
        <v>14</v>
      </c>
      <c r="B16" s="31">
        <v>7</v>
      </c>
      <c r="C16" s="41" t="s">
        <v>136</v>
      </c>
      <c r="D16" s="33">
        <v>650.77</v>
      </c>
      <c r="E16" s="33">
        <v>4472.78</v>
      </c>
      <c r="F16" s="34">
        <f t="shared" si="2"/>
        <v>-0.8545043574689567</v>
      </c>
      <c r="G16" s="35">
        <v>89</v>
      </c>
      <c r="H16" s="36">
        <v>8</v>
      </c>
      <c r="I16" s="36">
        <f t="shared" si="0"/>
        <v>11.125</v>
      </c>
      <c r="J16" s="35">
        <v>2</v>
      </c>
      <c r="K16" s="36">
        <v>6</v>
      </c>
      <c r="L16" s="33">
        <v>73383.16</v>
      </c>
      <c r="M16" s="35">
        <v>11732</v>
      </c>
      <c r="N16" s="37">
        <v>45079</v>
      </c>
      <c r="O16" s="59" t="s">
        <v>49</v>
      </c>
      <c r="R16" s="31"/>
    </row>
    <row r="17" spans="1:15" s="43" customFormat="1" ht="24.6" customHeight="1" x14ac:dyDescent="0.15">
      <c r="A17" s="13">
        <v>15</v>
      </c>
      <c r="B17" s="31">
        <v>8</v>
      </c>
      <c r="C17" s="41" t="s">
        <v>150</v>
      </c>
      <c r="D17" s="33">
        <v>607.42999999999995</v>
      </c>
      <c r="E17" s="33">
        <v>4177.3900000000003</v>
      </c>
      <c r="F17" s="34">
        <f t="shared" si="2"/>
        <v>-0.85459102453924585</v>
      </c>
      <c r="G17" s="35">
        <v>99</v>
      </c>
      <c r="H17" s="36">
        <v>6</v>
      </c>
      <c r="I17" s="36">
        <f t="shared" si="0"/>
        <v>16.5</v>
      </c>
      <c r="J17" s="35">
        <v>2</v>
      </c>
      <c r="K17" s="36">
        <v>4</v>
      </c>
      <c r="L17" s="33">
        <v>61622.45</v>
      </c>
      <c r="M17" s="35">
        <v>9750</v>
      </c>
      <c r="N17" s="37">
        <v>45093</v>
      </c>
      <c r="O17" s="59" t="s">
        <v>21</v>
      </c>
    </row>
    <row r="18" spans="1:15" s="43" customFormat="1" ht="24.6" customHeight="1" x14ac:dyDescent="0.15">
      <c r="A18" s="31">
        <v>16</v>
      </c>
      <c r="B18" s="31">
        <v>14</v>
      </c>
      <c r="C18" s="32" t="s">
        <v>16</v>
      </c>
      <c r="D18" s="33">
        <v>502.27</v>
      </c>
      <c r="E18" s="33">
        <v>680.15</v>
      </c>
      <c r="F18" s="34">
        <f t="shared" si="2"/>
        <v>-0.26153054473277954</v>
      </c>
      <c r="G18" s="35">
        <v>104</v>
      </c>
      <c r="H18" s="36">
        <v>10</v>
      </c>
      <c r="I18" s="36">
        <f t="shared" si="0"/>
        <v>10.4</v>
      </c>
      <c r="J18" s="35">
        <v>3</v>
      </c>
      <c r="K18" s="36">
        <v>12</v>
      </c>
      <c r="L18" s="33">
        <v>247725.31</v>
      </c>
      <c r="M18" s="35">
        <v>49379</v>
      </c>
      <c r="N18" s="37">
        <v>45037</v>
      </c>
      <c r="O18" s="59" t="s">
        <v>18</v>
      </c>
    </row>
    <row r="19" spans="1:15" s="43" customFormat="1" ht="24.6" customHeight="1" x14ac:dyDescent="0.15">
      <c r="A19" s="13">
        <v>17</v>
      </c>
      <c r="B19" s="31">
        <v>17</v>
      </c>
      <c r="C19" s="32" t="s">
        <v>42</v>
      </c>
      <c r="D19" s="33">
        <v>257.89999999999998</v>
      </c>
      <c r="E19" s="33">
        <v>403.6</v>
      </c>
      <c r="F19" s="34">
        <f t="shared" si="2"/>
        <v>-0.36100099108027761</v>
      </c>
      <c r="G19" s="35">
        <v>36</v>
      </c>
      <c r="H19" s="36">
        <v>4</v>
      </c>
      <c r="I19" s="36">
        <f t="shared" si="0"/>
        <v>9</v>
      </c>
      <c r="J19" s="35">
        <v>1</v>
      </c>
      <c r="K19" s="36">
        <v>19</v>
      </c>
      <c r="L19" s="33">
        <v>238335.83000000007</v>
      </c>
      <c r="M19" s="35">
        <v>37376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22</v>
      </c>
      <c r="C20" s="41" t="s">
        <v>62</v>
      </c>
      <c r="D20" s="45">
        <v>214.75</v>
      </c>
      <c r="E20" s="45">
        <v>162.5</v>
      </c>
      <c r="F20" s="34">
        <f t="shared" si="2"/>
        <v>0.32153846153846155</v>
      </c>
      <c r="G20" s="46">
        <v>66</v>
      </c>
      <c r="H20" s="36">
        <v>11</v>
      </c>
      <c r="I20" s="36">
        <f t="shared" si="0"/>
        <v>6</v>
      </c>
      <c r="J20" s="35">
        <v>4</v>
      </c>
      <c r="K20" s="36">
        <v>11</v>
      </c>
      <c r="L20" s="45">
        <v>44272.639999999992</v>
      </c>
      <c r="M20" s="46">
        <v>9009</v>
      </c>
      <c r="N20" s="37">
        <v>45044</v>
      </c>
      <c r="O20" s="59" t="s">
        <v>33</v>
      </c>
    </row>
    <row r="21" spans="1:15" s="43" customFormat="1" ht="24.6" customHeight="1" x14ac:dyDescent="0.15">
      <c r="A21" s="13">
        <v>19</v>
      </c>
      <c r="B21" s="31">
        <v>24</v>
      </c>
      <c r="C21" s="41" t="s">
        <v>173</v>
      </c>
      <c r="D21" s="33">
        <v>190</v>
      </c>
      <c r="E21" s="33">
        <v>133.19999999999999</v>
      </c>
      <c r="F21" s="34">
        <f t="shared" si="2"/>
        <v>0.42642642642642653</v>
      </c>
      <c r="G21" s="35">
        <v>40</v>
      </c>
      <c r="H21" s="36">
        <v>5</v>
      </c>
      <c r="I21" s="36">
        <f t="shared" si="0"/>
        <v>8</v>
      </c>
      <c r="J21" s="36">
        <v>3</v>
      </c>
      <c r="K21" s="36">
        <v>3</v>
      </c>
      <c r="L21" s="33">
        <v>829.6</v>
      </c>
      <c r="M21" s="35">
        <v>147</v>
      </c>
      <c r="N21" s="37">
        <v>45106</v>
      </c>
      <c r="O21" s="59" t="s">
        <v>30</v>
      </c>
    </row>
    <row r="22" spans="1:15" s="43" customFormat="1" ht="24.6" customHeight="1" x14ac:dyDescent="0.15">
      <c r="A22" s="31">
        <v>20</v>
      </c>
      <c r="B22" s="31">
        <v>21</v>
      </c>
      <c r="C22" s="41" t="s">
        <v>54</v>
      </c>
      <c r="D22" s="33">
        <v>166.72</v>
      </c>
      <c r="E22" s="33">
        <v>263.5</v>
      </c>
      <c r="F22" s="34">
        <f t="shared" si="2"/>
        <v>-0.36728652751423152</v>
      </c>
      <c r="G22" s="35">
        <v>37</v>
      </c>
      <c r="H22" s="36">
        <v>6</v>
      </c>
      <c r="I22" s="36">
        <f t="shared" si="0"/>
        <v>6.166666666666667</v>
      </c>
      <c r="J22" s="36">
        <v>3</v>
      </c>
      <c r="K22" s="34" t="s">
        <v>17</v>
      </c>
      <c r="L22" s="33">
        <v>72982.69</v>
      </c>
      <c r="M22" s="35">
        <v>15343</v>
      </c>
      <c r="N22" s="37">
        <v>44981</v>
      </c>
      <c r="O22" s="59" t="s">
        <v>33</v>
      </c>
    </row>
    <row r="23" spans="1:15" s="43" customFormat="1" ht="24.6" customHeight="1" x14ac:dyDescent="0.15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 t="shared" si="0"/>
        <v>10.166666666666666</v>
      </c>
      <c r="J23" s="17">
        <v>2</v>
      </c>
      <c r="K23" s="34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43" customFormat="1" ht="24.6" customHeight="1" x14ac:dyDescent="0.15">
      <c r="A24" s="31">
        <v>22</v>
      </c>
      <c r="B24" s="31">
        <v>23</v>
      </c>
      <c r="C24" s="41" t="s">
        <v>130</v>
      </c>
      <c r="D24" s="33">
        <v>72.599999999999994</v>
      </c>
      <c r="E24" s="33">
        <v>146.19999999999999</v>
      </c>
      <c r="F24" s="34">
        <f>(D24-E24)/E24</f>
        <v>-0.50341997264021887</v>
      </c>
      <c r="G24" s="35">
        <v>10</v>
      </c>
      <c r="H24" s="36">
        <v>2</v>
      </c>
      <c r="I24" s="36">
        <f t="shared" si="0"/>
        <v>5</v>
      </c>
      <c r="J24" s="36">
        <v>1</v>
      </c>
      <c r="K24" s="36">
        <v>6</v>
      </c>
      <c r="L24" s="33">
        <v>8108.82</v>
      </c>
      <c r="M24" s="35">
        <v>1258</v>
      </c>
      <c r="N24" s="37">
        <v>45078</v>
      </c>
      <c r="O24" s="59" t="s">
        <v>33</v>
      </c>
    </row>
    <row r="25" spans="1:15" s="43" customFormat="1" ht="24.6" customHeight="1" x14ac:dyDescent="0.15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 t="shared" si="0"/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43" customFormat="1" ht="24.6" customHeight="1" x14ac:dyDescent="0.15">
      <c r="A26" s="31">
        <v>24</v>
      </c>
      <c r="B26" s="31">
        <v>27</v>
      </c>
      <c r="C26" s="32" t="s">
        <v>90</v>
      </c>
      <c r="D26" s="33">
        <v>48.2</v>
      </c>
      <c r="E26" s="33">
        <v>96.2</v>
      </c>
      <c r="F26" s="34">
        <f t="shared" ref="F26:F32" si="3">(D26-E26)/E26</f>
        <v>-0.49896049896049893</v>
      </c>
      <c r="G26" s="35">
        <v>7</v>
      </c>
      <c r="H26" s="36">
        <v>1</v>
      </c>
      <c r="I26" s="36">
        <f t="shared" si="0"/>
        <v>7</v>
      </c>
      <c r="J26" s="35">
        <v>1</v>
      </c>
      <c r="K26" s="34" t="s">
        <v>17</v>
      </c>
      <c r="L26" s="33">
        <v>41169.680000000008</v>
      </c>
      <c r="M26" s="35">
        <v>6972</v>
      </c>
      <c r="N26" s="37">
        <v>44678</v>
      </c>
      <c r="O26" s="59" t="s">
        <v>33</v>
      </c>
    </row>
    <row r="27" spans="1:15" s="43" customFormat="1" ht="24.6" customHeight="1" x14ac:dyDescent="0.15">
      <c r="A27" s="13">
        <v>25</v>
      </c>
      <c r="B27" s="31">
        <v>19</v>
      </c>
      <c r="C27" s="41" t="s">
        <v>115</v>
      </c>
      <c r="D27" s="33">
        <v>29.4</v>
      </c>
      <c r="E27" s="33">
        <v>341.3</v>
      </c>
      <c r="F27" s="34">
        <f t="shared" si="3"/>
        <v>-0.91385877527102266</v>
      </c>
      <c r="G27" s="35">
        <v>7</v>
      </c>
      <c r="H27" s="36">
        <v>1</v>
      </c>
      <c r="I27" s="36">
        <f t="shared" si="0"/>
        <v>7</v>
      </c>
      <c r="J27" s="35">
        <v>1</v>
      </c>
      <c r="K27" s="36">
        <v>8</v>
      </c>
      <c r="L27" s="33">
        <v>8222.5</v>
      </c>
      <c r="M27" s="35">
        <v>1447</v>
      </c>
      <c r="N27" s="37">
        <v>45065</v>
      </c>
      <c r="O27" s="59" t="s">
        <v>49</v>
      </c>
    </row>
    <row r="28" spans="1:15" s="43" customFormat="1" ht="24.6" customHeight="1" x14ac:dyDescent="0.15">
      <c r="A28" s="31">
        <v>26</v>
      </c>
      <c r="B28" s="31">
        <v>35</v>
      </c>
      <c r="C28" s="41" t="s">
        <v>151</v>
      </c>
      <c r="D28" s="33">
        <v>22.5</v>
      </c>
      <c r="E28" s="33">
        <v>18.5</v>
      </c>
      <c r="F28" s="34">
        <f t="shared" si="3"/>
        <v>0.21621621621621623</v>
      </c>
      <c r="G28" s="35">
        <v>6</v>
      </c>
      <c r="H28" s="36">
        <v>2</v>
      </c>
      <c r="I28" s="36">
        <f t="shared" si="0"/>
        <v>3</v>
      </c>
      <c r="J28" s="35">
        <v>1</v>
      </c>
      <c r="K28" s="36">
        <v>4</v>
      </c>
      <c r="L28" s="33">
        <v>9349.08</v>
      </c>
      <c r="M28" s="35">
        <v>1715</v>
      </c>
      <c r="N28" s="37">
        <v>45093</v>
      </c>
      <c r="O28" s="59" t="s">
        <v>25</v>
      </c>
    </row>
    <row r="29" spans="1:15" s="43" customFormat="1" ht="24.6" customHeight="1" x14ac:dyDescent="0.15">
      <c r="A29" s="13">
        <v>27</v>
      </c>
      <c r="B29" s="31">
        <v>30</v>
      </c>
      <c r="C29" s="41" t="s">
        <v>120</v>
      </c>
      <c r="D29" s="33">
        <v>13.5</v>
      </c>
      <c r="E29" s="33">
        <v>42</v>
      </c>
      <c r="F29" s="34">
        <f t="shared" si="3"/>
        <v>-0.6785714285714286</v>
      </c>
      <c r="G29" s="35">
        <v>4</v>
      </c>
      <c r="H29" s="36">
        <v>1</v>
      </c>
      <c r="I29" s="36">
        <f t="shared" si="0"/>
        <v>4</v>
      </c>
      <c r="J29" s="36">
        <v>1</v>
      </c>
      <c r="K29" s="34" t="s">
        <v>17</v>
      </c>
      <c r="L29" s="33">
        <v>22027.09</v>
      </c>
      <c r="M29" s="35">
        <v>3521</v>
      </c>
      <c r="N29" s="37">
        <v>44939</v>
      </c>
      <c r="O29" s="59" t="s">
        <v>30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131</v>
      </c>
      <c r="D30" s="33">
        <v>13</v>
      </c>
      <c r="E30" s="33">
        <v>517.99</v>
      </c>
      <c r="F30" s="34">
        <f t="shared" si="3"/>
        <v>-0.97490299040522022</v>
      </c>
      <c r="G30" s="35">
        <v>4</v>
      </c>
      <c r="H30" s="36">
        <v>1</v>
      </c>
      <c r="I30" s="36">
        <f t="shared" si="0"/>
        <v>4</v>
      </c>
      <c r="J30" s="36">
        <v>1</v>
      </c>
      <c r="K30" s="34" t="s">
        <v>17</v>
      </c>
      <c r="L30" s="33">
        <v>169897.58</v>
      </c>
      <c r="M30" s="35">
        <v>35144</v>
      </c>
      <c r="N30" s="37">
        <v>44925</v>
      </c>
      <c r="O30" s="59" t="s">
        <v>33</v>
      </c>
    </row>
    <row r="31" spans="1:15" s="43" customFormat="1" ht="24.6" customHeight="1" x14ac:dyDescent="0.15">
      <c r="A31" s="13">
        <v>29</v>
      </c>
      <c r="B31" s="31">
        <v>28</v>
      </c>
      <c r="C31" s="41" t="s">
        <v>118</v>
      </c>
      <c r="D31" s="33">
        <v>11.85</v>
      </c>
      <c r="E31" s="33">
        <v>51.9</v>
      </c>
      <c r="F31" s="34">
        <f t="shared" si="3"/>
        <v>-0.7716763005780346</v>
      </c>
      <c r="G31" s="35">
        <v>3</v>
      </c>
      <c r="H31" s="36">
        <v>1</v>
      </c>
      <c r="I31" s="36">
        <f t="shared" si="0"/>
        <v>3</v>
      </c>
      <c r="J31" s="35">
        <v>1</v>
      </c>
      <c r="K31" s="36">
        <v>7</v>
      </c>
      <c r="L31" s="33">
        <v>7337.05</v>
      </c>
      <c r="M31" s="35">
        <v>1770</v>
      </c>
      <c r="N31" s="37">
        <v>45072</v>
      </c>
      <c r="O31" s="59" t="s">
        <v>30</v>
      </c>
    </row>
    <row r="32" spans="1:15" s="43" customFormat="1" ht="24.6" customHeight="1" x14ac:dyDescent="0.15">
      <c r="A32" s="31">
        <v>30</v>
      </c>
      <c r="B32" s="31">
        <v>34</v>
      </c>
      <c r="C32" s="41" t="s">
        <v>163</v>
      </c>
      <c r="D32" s="33">
        <v>8</v>
      </c>
      <c r="E32" s="33">
        <v>19</v>
      </c>
      <c r="F32" s="34">
        <f t="shared" si="3"/>
        <v>-0.57894736842105265</v>
      </c>
      <c r="G32" s="35">
        <v>2</v>
      </c>
      <c r="H32" s="36">
        <v>1</v>
      </c>
      <c r="I32" s="36">
        <f t="shared" si="0"/>
        <v>2</v>
      </c>
      <c r="J32" s="36">
        <v>1</v>
      </c>
      <c r="K32" s="34" t="s">
        <v>17</v>
      </c>
      <c r="L32" s="33">
        <v>44780.789999999986</v>
      </c>
      <c r="M32" s="35">
        <v>7317</v>
      </c>
      <c r="N32" s="37">
        <v>44932</v>
      </c>
      <c r="O32" s="59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4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topLeftCell="A2" zoomScale="60" zoomScaleNormal="60" workbookViewId="0">
      <selection activeCell="M21" sqref="M21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172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5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5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5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5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5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5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5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5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5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5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5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15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15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15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15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15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15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15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15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15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15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15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15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15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15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15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15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15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15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15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15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15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25" hidden="1" x14ac:dyDescent="0.15">
      <c r="F39" s="4"/>
      <c r="L39" s="3"/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3" zoomScale="60" zoomScaleNormal="60" workbookViewId="0">
      <selection activeCell="J32" sqref="J32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8" t="s">
        <v>161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5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5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5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15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15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15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15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15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15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15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15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15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15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15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15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15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15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15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15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15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15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15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15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25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459EE7-36DB-4BE6-AC4F-4A8FD7339132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customXml/itemProps2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07C1D7-49AB-43C0-8447-663BD2900D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08.18-08.20</vt:lpstr>
      <vt:lpstr>08.11-08.13</vt:lpstr>
      <vt:lpstr>08.04-08.06</vt:lpstr>
      <vt:lpstr>07.28-07.30</vt:lpstr>
      <vt:lpstr>07.21-07.23</vt:lpstr>
      <vt:lpstr>07.14-07.16</vt:lpstr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2023-08-21T13:24:22Z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